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sub_1001" localSheetId="0">'Лист1'!$A$56</definedName>
    <definedName name="sub_1002" localSheetId="2">'Лист3'!$A$1</definedName>
    <definedName name="_xlnm.Print_Area" localSheetId="0">'Лист1'!$A$1:$J$48</definedName>
    <definedName name="_xlnm.Print_Area" localSheetId="2">'Лист3'!$A$1:$B$68</definedName>
    <definedName name="_xlnm.Print_Area" localSheetId="4">'Лист5'!$A$1:$L$20</definedName>
    <definedName name="_xlnm.Print_Area" localSheetId="5">'Лист6'!$A$1:$H$233</definedName>
  </definedNames>
  <calcPr fullCalcOnLoad="1" refMode="R1C1"/>
</workbook>
</file>

<file path=xl/sharedStrings.xml><?xml version="1.0" encoding="utf-8"?>
<sst xmlns="http://schemas.openxmlformats.org/spreadsheetml/2006/main" count="472" uniqueCount="271">
  <si>
    <t>Наименование показателя</t>
  </si>
  <si>
    <t>Ед. изм.</t>
  </si>
  <si>
    <t>Планируемый год</t>
  </si>
  <si>
    <t>Планируемый объем средств по муниципальному заданию, всего</t>
  </si>
  <si>
    <t>в том числе:</t>
  </si>
  <si>
    <t>Количество услуг</t>
  </si>
  <si>
    <t>Норматив финансовых затрат на оказание муниципальной услуги</t>
  </si>
  <si>
    <t>Планируемый объем средств</t>
  </si>
  <si>
    <t>Планируемый объем средств от оказания платных услуг, всего</t>
  </si>
  <si>
    <t>г. текущий</t>
  </si>
  <si>
    <t>г. плановый</t>
  </si>
  <si>
    <t>ед. изм.</t>
  </si>
  <si>
    <t>Показатели динамики объемов оказанных услуг</t>
  </si>
  <si>
    <t>По муниципальному заданию, всего</t>
  </si>
  <si>
    <t>в том числе (по услугам):</t>
  </si>
  <si>
    <t>По приносящей доход деятельности от оказания платных услуг, всего</t>
  </si>
  <si>
    <t>Показатели динамики доходов учреждения</t>
  </si>
  <si>
    <t>руб.</t>
  </si>
  <si>
    <t>%</t>
  </si>
  <si>
    <t>1. Доходы учреждения (субсидии)</t>
  </si>
  <si>
    <t xml:space="preserve">                                                         </t>
  </si>
  <si>
    <t>КОСГУ</t>
  </si>
  <si>
    <t>Всего</t>
  </si>
  <si>
    <t>В том числе:</t>
  </si>
  <si>
    <t>По лицевым счетам, открытым в органах, осуществляющих ведение лицевых счетов учреждения</t>
  </si>
  <si>
    <t>По счетам, открытым в кредитным организациях</t>
  </si>
  <si>
    <t>Остаток средств на начало планируемого года</t>
  </si>
  <si>
    <t>*</t>
  </si>
  <si>
    <t>Поступления, всего:</t>
  </si>
  <si>
    <t>Субсидии на выполнение муниципального</t>
  </si>
  <si>
    <t>Поступления от оказания учреждением услуг, предоставление которых для физических лиц осуществляется на платной основе</t>
  </si>
  <si>
    <t>Безвозмездные поступления</t>
  </si>
  <si>
    <t>Поступления от реализации ценных бумаг</t>
  </si>
  <si>
    <t>из них: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</si>
  <si>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</si>
  <si>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</si>
  <si>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</si>
  <si>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</si>
  <si>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</si>
  <si>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</si>
  <si>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</si>
  <si>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</si>
  <si>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</si>
  <si>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 xml:space="preserve"> (подразделения)</t>
  </si>
  <si>
    <t>УТВЕРЖДАЮ</t>
  </si>
  <si>
    <t>(наименование должности лица, утверждающего документ)</t>
  </si>
  <si>
    <t>(подпись)</t>
  </si>
  <si>
    <t>План финансово-хозяйственной деятельности</t>
  </si>
  <si>
    <t xml:space="preserve">                                                               КОДЫ</t>
  </si>
  <si>
    <t xml:space="preserve">                                                            </t>
  </si>
  <si>
    <t xml:space="preserve"> ИНН / КПП    </t>
  </si>
  <si>
    <t xml:space="preserve"> в ведомстве которого</t>
  </si>
  <si>
    <t xml:space="preserve"> Адрес фактического</t>
  </si>
  <si>
    <t xml:space="preserve"> местонахождения</t>
  </si>
  <si>
    <t xml:space="preserve"> учреждения (подразделения)</t>
  </si>
  <si>
    <t xml:space="preserve"> Наименование муниципального                                                                                          </t>
  </si>
  <si>
    <t>Дата</t>
  </si>
  <si>
    <t>по ОКЕИ</t>
  </si>
  <si>
    <t xml:space="preserve"> Единица измерения: руб.                                                                                                          </t>
  </si>
  <si>
    <t>сумма</t>
  </si>
  <si>
    <t xml:space="preserve">          Наименование показателя         </t>
  </si>
  <si>
    <t xml:space="preserve">I. Нефинансовые активы, всего:        </t>
  </si>
  <si>
    <t xml:space="preserve">из них:                               </t>
  </si>
  <si>
    <t xml:space="preserve">1.1.Общая балансовая стоимость недвижимог муниципального имущества,  всего              </t>
  </si>
  <si>
    <t xml:space="preserve"> в том числе:                      </t>
  </si>
  <si>
    <t xml:space="preserve">1.1.1. Стоимость имущества, закрепленного </t>
  </si>
  <si>
    <t xml:space="preserve">собственником имущества за муниципального                           </t>
  </si>
  <si>
    <t>бюджетным учреждением на праве оперативного управления</t>
  </si>
  <si>
    <t xml:space="preserve">1.1.2. Стоимость имущества, приобретенного </t>
  </si>
  <si>
    <t xml:space="preserve">муниципальным  бюджетным учреждением </t>
  </si>
  <si>
    <t>собственником имущества учреждения средств</t>
  </si>
  <si>
    <t xml:space="preserve">1.1.3. Стоимость имущества, приобретенного </t>
  </si>
  <si>
    <t xml:space="preserve">муниципальным  бюджетным учреждением  </t>
  </si>
  <si>
    <t>(подразделением) за счет доходов, полученных</t>
  </si>
  <si>
    <t xml:space="preserve">от платной и иной приносящей доход  деятельности   </t>
  </si>
  <si>
    <t xml:space="preserve">1.1.4. Остаточная стоимость недвижимого  </t>
  </si>
  <si>
    <t xml:space="preserve"> муниципального имущества         </t>
  </si>
  <si>
    <t>1.2. Общая балансовая стоимость движимого</t>
  </si>
  <si>
    <t xml:space="preserve">муниципального имущества, всего   </t>
  </si>
  <si>
    <t xml:space="preserve"> в том числе:                  </t>
  </si>
  <si>
    <t xml:space="preserve">1.2.1. Общая балансовая стоимость особо </t>
  </si>
  <si>
    <t xml:space="preserve">ценного движимого имущества           </t>
  </si>
  <si>
    <t xml:space="preserve">1.2.2. Остаточная стоимость особо ценного  </t>
  </si>
  <si>
    <t xml:space="preserve">движимого имущества                   </t>
  </si>
  <si>
    <t xml:space="preserve">II. Финансовые активы, всего             </t>
  </si>
  <si>
    <t xml:space="preserve">из них:                                </t>
  </si>
  <si>
    <t>2.1. Дебиторская задолженность по доходам,</t>
  </si>
  <si>
    <t xml:space="preserve">полученным за счет средств  бюджета     </t>
  </si>
  <si>
    <t xml:space="preserve">2.2. Дебиторская задолженность по        </t>
  </si>
  <si>
    <t xml:space="preserve">расходам (выданным                  </t>
  </si>
  <si>
    <t xml:space="preserve">авансам), полученным за счет средств    </t>
  </si>
  <si>
    <t xml:space="preserve">бюджета всего:                          </t>
  </si>
  <si>
    <t xml:space="preserve">  в том числе:                       </t>
  </si>
  <si>
    <t>2.2.1. по выданным авансам на услуги связи</t>
  </si>
  <si>
    <t xml:space="preserve">(подразделением) за счет выделенных  </t>
  </si>
  <si>
    <t>2.2.2. по выданным авансам на транспортные 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</si>
  <si>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</si>
  <si>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</si>
  <si>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 xml:space="preserve">2.2.5. по выданным авансам на прочие услуги </t>
  </si>
  <si>
    <t>2.2.6. по выданным авансам на приобретение основных средств</t>
  </si>
  <si>
    <t>2.2.7. по выданным авансам на приобретение маериальных запасов</t>
  </si>
  <si>
    <t>2.2.8. по выданным авансам на прочие расходы</t>
  </si>
  <si>
    <t xml:space="preserve">2.3. Дебиторская задолженность по выданным </t>
  </si>
  <si>
    <t xml:space="preserve">авансам за счет доходов, полученных от </t>
  </si>
  <si>
    <t>платной и иной приносящей доход деятельности, всего:</t>
  </si>
  <si>
    <t xml:space="preserve">III. Обязательства, всего           </t>
  </si>
  <si>
    <t xml:space="preserve">3.1. Просроченная кредиторская задолженность                           </t>
  </si>
  <si>
    <t>3.2. Кредиторская задолженность по расчетам</t>
  </si>
  <si>
    <t xml:space="preserve">с поставщиками и подрядчиками за счет      </t>
  </si>
  <si>
    <t xml:space="preserve">средств бюджета, всего:               </t>
  </si>
  <si>
    <t xml:space="preserve">     в том числе:                      </t>
  </si>
  <si>
    <t xml:space="preserve">3.2.1. по начислениям на выплаты по оплате труда </t>
  </si>
  <si>
    <t xml:space="preserve">3.2.2. по оплате услуг связи          </t>
  </si>
  <si>
    <t xml:space="preserve">3.2.3. по оплате транспортных услуг   </t>
  </si>
  <si>
    <t xml:space="preserve">3.2.4. по оплате коммунальных услуг     </t>
  </si>
  <si>
    <t xml:space="preserve">3.2.5. по оплате услуг по содержанию имущества   </t>
  </si>
  <si>
    <t xml:space="preserve">3.2.6. по оплате прочих услуг         </t>
  </si>
  <si>
    <t xml:space="preserve">3.2.7. по приобретению основных средств   </t>
  </si>
  <si>
    <t>3.2.8. по приобретению материальных запасов</t>
  </si>
  <si>
    <t xml:space="preserve">3.2.9. по оплате прочих расходов      </t>
  </si>
  <si>
    <t xml:space="preserve">3.2.10. по платежам в бюджет            </t>
  </si>
  <si>
    <t xml:space="preserve">3.2.11. по прочим расчетам с кредиторами  </t>
  </si>
  <si>
    <t>3.3. Кредиторская задолженность по расчетам</t>
  </si>
  <si>
    <t xml:space="preserve">с поставщиками и подрядчиками за счет    </t>
  </si>
  <si>
    <t xml:space="preserve">доходов, полученных от платной и иной    </t>
  </si>
  <si>
    <t>приносящей доход деятельности, всего:    </t>
  </si>
  <si>
    <t xml:space="preserve">задания, в т.ч. по услугам </t>
  </si>
  <si>
    <t>Субсидия на ежемесячное денежное вознаграждение за классное руководство (областной бюджет)</t>
  </si>
  <si>
    <t>Субсидия на ежемесячное денежное вознаграждение за классное руководство (федеральный бюджет)</t>
  </si>
  <si>
    <t>Субсидия на реализацию основ. общеоб. программ (областные средства)</t>
  </si>
  <si>
    <t>Субсидия на выполнение муниципального задания (местный бюджет)</t>
  </si>
  <si>
    <t>Субсидия на питание обучающихся</t>
  </si>
  <si>
    <t>Расходы по воспитателям (областные субсидии)</t>
  </si>
  <si>
    <t>Поступление средств родителей за содержание и обучение детей</t>
  </si>
  <si>
    <t>Из них:</t>
  </si>
  <si>
    <t>Заработная плата (областной бюджет)</t>
  </si>
  <si>
    <t>Начисление на выплаты по оплате (областной бюджет)</t>
  </si>
  <si>
    <t>Итого:</t>
  </si>
  <si>
    <t>Заработная плата (федеральный бюджет)</t>
  </si>
  <si>
    <t>Начисление на выплаты по оплате (федеральный бюджет)</t>
  </si>
  <si>
    <t>Начисление на выплаты по оплате платы</t>
  </si>
  <si>
    <t>Прочие услуги по содержанию имущества</t>
  </si>
  <si>
    <t>Прочие услуги</t>
  </si>
  <si>
    <t>Прочие расходы по увеличению основных средств</t>
  </si>
  <si>
    <t>Прочие расходы по увеличению материальных запасов</t>
  </si>
  <si>
    <t>Арендная плата</t>
  </si>
  <si>
    <t>Прочие расходы</t>
  </si>
  <si>
    <t>Из них</t>
  </si>
  <si>
    <t>Субсидия на питание</t>
  </si>
  <si>
    <t>Итого</t>
  </si>
  <si>
    <t>Целевые субсидии</t>
  </si>
  <si>
    <t>Бюджетные инвестиции</t>
  </si>
  <si>
    <t>Поступление от реализации ценных бумаг</t>
  </si>
  <si>
    <t>Главный бухгалтер учреждения</t>
  </si>
  <si>
    <t xml:space="preserve"> руб.</t>
  </si>
  <si>
    <t>Динамика изменения основных параметров деятельности учреждения</t>
  </si>
  <si>
    <t>% (гр. 3 / гр. 2)*100</t>
  </si>
  <si>
    <t>% (гр. 5 / гр. 2)*100</t>
  </si>
  <si>
    <t>Затраты на содержание имущества</t>
  </si>
  <si>
    <t xml:space="preserve">ед </t>
  </si>
  <si>
    <t xml:space="preserve"> "Выборгский район" Ленинградской области</t>
  </si>
  <si>
    <t>О.В.Карвелис</t>
  </si>
  <si>
    <t xml:space="preserve">     (расшифровка подписи)</t>
  </si>
  <si>
    <t xml:space="preserve"> (уполномоченное лицо)    _________</t>
  </si>
  <si>
    <t>поОКПО</t>
  </si>
  <si>
    <t xml:space="preserve">                 Показатели муниципального задания учреждения</t>
  </si>
  <si>
    <t>руб. за ед.</t>
  </si>
  <si>
    <t>Предоставление дополнительного образования по дополнительным образовательным программам различной направленности</t>
  </si>
  <si>
    <t>2. Доходы учреждения от внебюджетной деятельности</t>
  </si>
  <si>
    <t xml:space="preserve">3. Чистая прибыль учреждения </t>
  </si>
  <si>
    <t>итого</t>
  </si>
  <si>
    <t>Директор муниципального                      М.П.        </t>
  </si>
  <si>
    <t xml:space="preserve"> бюджетного учреждения</t>
  </si>
  <si>
    <t>Предоставление дополнительного образования по дополнительным оразовательным программам различной направленности</t>
  </si>
  <si>
    <t>Предоставление общедоступного и бесплатного начального общего, основного общего,среднего (полного) общего образования</t>
  </si>
  <si>
    <t>Предоставление общедоступного и бесплатного начального общего, основного общего, среднего(полного) общего образования</t>
  </si>
  <si>
    <t xml:space="preserve"> администрации муниципального образования </t>
  </si>
  <si>
    <t>контроль</t>
  </si>
  <si>
    <t>56941200</t>
  </si>
  <si>
    <t>I. Сведения о деятельности муниципального бюджетного учреждения</t>
  </si>
  <si>
    <t>формирование общей культуры личности обучающихся на основе усвоения обязательного</t>
  </si>
  <si>
    <t>создание условия для реализации гражданами Российской Федерации гарантированного государством право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</si>
  <si>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 xml:space="preserve"> 1.2. Виды деятельности учреждения (подразделения): </t>
  </si>
  <si>
    <t>Учреждение в своей деятельности реализует следующие образовательные программы:</t>
  </si>
  <si>
    <t xml:space="preserve">начального общего образования, срок освоения 4 года </t>
  </si>
  <si>
    <t>основного общего образования, срок освоения 5 лет;</t>
  </si>
  <si>
    <t>среднего (полного) общего образования, срок освоения 2 года;</t>
  </si>
  <si>
    <t>дополнительные образовательные программы следующих направленностей:</t>
  </si>
  <si>
    <t>духовно-нравственное;</t>
  </si>
  <si>
    <t>художественно-эстетической направленности;</t>
  </si>
  <si>
    <t>спортивно-оздоровительной направленности;</t>
  </si>
  <si>
    <t>научно-технической направленности;</t>
  </si>
  <si>
    <t>туристко-краеведческой направленности;</t>
  </si>
  <si>
    <t>естественно-научной напрвленности;</t>
  </si>
  <si>
    <t>военно-патриотической направленности;</t>
  </si>
  <si>
    <t>эколого-биологической направленности;</t>
  </si>
  <si>
    <t>социально-педагогической направленности;</t>
  </si>
  <si>
    <t>культурологической направленности;</t>
  </si>
  <si>
    <t>общеинтелектуальной направленности.</t>
  </si>
  <si>
    <t>Зырянова Л.Л.</t>
  </si>
  <si>
    <t>тел. 48 757</t>
  </si>
  <si>
    <t>Форма по КФД</t>
  </si>
  <si>
    <t xml:space="preserve">бюджетного учреждения  (подразделения)                                              </t>
  </si>
  <si>
    <t>4704046954         470401001</t>
  </si>
  <si>
    <t xml:space="preserve"> Наименование органа</t>
  </si>
  <si>
    <r>
      <t xml:space="preserve">  находится учреждение: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комитет образования администрации </t>
    </r>
  </si>
  <si>
    <t>муниципального образования " Выборгский район" Ленинградской области</t>
  </si>
  <si>
    <t xml:space="preserve"> муниципального  бюджетного</t>
  </si>
  <si>
    <t>Российская  Федерация, 188950, Ленинградская область</t>
  </si>
  <si>
    <t>Выборгский район, город Каменногорск, Ленинградское шоссе, дом 93.</t>
  </si>
  <si>
    <t>прочие расходы по увеличению материальных запасов</t>
  </si>
  <si>
    <t xml:space="preserve">Председатель комитета  образования </t>
  </si>
  <si>
    <t>минимума содержания общеобразовательных программ, их адаптация к жизни в обществе</t>
  </si>
  <si>
    <t>образовательных программ, воспитание гражданственности, трудолюбия, уважения к правам и</t>
  </si>
  <si>
    <t xml:space="preserve">свободам человека, любви к окружающей природе, Родине, семье, формирование здорового </t>
  </si>
  <si>
    <t>создание основы для осознанного выбора и последующего освоения профессиональных</t>
  </si>
  <si>
    <t>1.1. Цели деятельности учреждения (подразделения):</t>
  </si>
  <si>
    <t>образа жизни;</t>
  </si>
  <si>
    <t>помещения на 1 этаже (70,1м.кв.) по разрешению КУМИГ.</t>
  </si>
  <si>
    <t xml:space="preserve"> 1.3. Перечень услуг (работ), осуществляемых на платной основе: аренда нежилого </t>
  </si>
  <si>
    <r>
      <t xml:space="preserve">             </t>
    </r>
    <r>
      <rPr>
        <b/>
        <sz val="11"/>
        <color indexed="8"/>
        <rFont val="Times New Roman"/>
        <family val="1"/>
      </rPr>
      <t>II. Показатели финансового состояния учреждения</t>
    </r>
  </si>
  <si>
    <r>
      <t xml:space="preserve">                     </t>
    </r>
    <r>
      <rPr>
        <b/>
        <sz val="11"/>
        <color indexed="8"/>
        <rFont val="Times New Roman"/>
        <family val="1"/>
      </rPr>
      <t>III. Показатели по поступлениям и выплатам учреждения</t>
    </r>
  </si>
  <si>
    <r>
      <t xml:space="preserve">Выплаты </t>
    </r>
    <r>
      <rPr>
        <sz val="11"/>
        <rFont val="Times New Roman"/>
        <family val="1"/>
      </rPr>
      <t xml:space="preserve">(в разрезе источников поступлений),  </t>
    </r>
    <r>
      <rPr>
        <b/>
        <sz val="11"/>
        <rFont val="Times New Roman"/>
        <family val="1"/>
      </rPr>
      <t>всего:</t>
    </r>
  </si>
  <si>
    <t>Поступления от иной, приносящей доход деятельности           ( арендная плата)</t>
  </si>
  <si>
    <t>Поступление от иной приносящей доход деятельности          ( арендная плата)</t>
  </si>
  <si>
    <t xml:space="preserve">                                         (подпись)                                (расшифровка подписи)</t>
  </si>
  <si>
    <t xml:space="preserve">                                     (подпись)                                    (расшифровка подписи)</t>
  </si>
  <si>
    <t>__________</t>
  </si>
  <si>
    <t xml:space="preserve">    (подпись)                            (расшифровка подписи)</t>
  </si>
  <si>
    <t>Организация отдыха  детей в каникулярное время в оздоровительном лагере с дневным пребыванием на базе оздоровительного учреждения</t>
  </si>
  <si>
    <t>Предоставление общедоступного дошкольного образования</t>
  </si>
  <si>
    <t>Присмотр и  уход за детьми в муниципальных учреждениях</t>
  </si>
  <si>
    <t>Присмотр и уход за детьми в муниципальных учреждениях</t>
  </si>
  <si>
    <t>Предоставление общедоступногоо дошкольного образования</t>
  </si>
  <si>
    <t>Буколова М.Н.</t>
  </si>
  <si>
    <t xml:space="preserve"> Исполнитель                                  Буколова М.Н.</t>
  </si>
  <si>
    <t>Организация отдыха детей в каникулярное время в оздоровительном лагере с дневным пребыванием на базе образовательного учреждения</t>
  </si>
  <si>
    <t>Целевые субсидии (поставка учебной литературы)</t>
  </si>
  <si>
    <t>Целевые субсидии (замена оконных блоков)</t>
  </si>
  <si>
    <t>Целевые субсидии (ремонт помещения)</t>
  </si>
  <si>
    <t>Целевые субсидии (ремонт  фасада)</t>
  </si>
  <si>
    <t>Целевые субсидии (монтаж тревожной кнопки)</t>
  </si>
  <si>
    <t>Целевые субсидии (установка москитных сеток)</t>
  </si>
  <si>
    <t>Целевые субсидии (оплата услуги интернет)</t>
  </si>
  <si>
    <t>Целевые субсидии (поставка спортивного инвентаря)</t>
  </si>
  <si>
    <t>Целевые субсидии  всего:</t>
  </si>
  <si>
    <t xml:space="preserve">  муниципальное бюджетное общеобразовательное    учреждение                                                                                                      </t>
  </si>
  <si>
    <t xml:space="preserve">Компенсация части род.платы </t>
  </si>
  <si>
    <t>Целевые субсидии (опл.услуги допол. Мест интернет)</t>
  </si>
  <si>
    <t xml:space="preserve">Бюджетные инвестиции </t>
  </si>
  <si>
    <t>Целевые субсидии (дистац. обучение)</t>
  </si>
  <si>
    <t>Целевые субсидии (ремонт. Инж.сети)</t>
  </si>
  <si>
    <t>Целевые субсидии (замена дверей)</t>
  </si>
  <si>
    <t>Целевые субсидии (подкл. Раб. Мест для дистац. обучение)</t>
  </si>
  <si>
    <t xml:space="preserve"> "Каменногорский  центр образования"                                                                                                   </t>
  </si>
  <si>
    <t>2014г.</t>
  </si>
  <si>
    <t xml:space="preserve">Поступления от иной, приносящей доход деятельности  из них        </t>
  </si>
  <si>
    <t xml:space="preserve">Выплаты  от иной, приносящей доход деятельности  из них        </t>
  </si>
  <si>
    <t>Баланс</t>
  </si>
  <si>
    <t>строка</t>
  </si>
  <si>
    <t>Субсидия на иные цели основ. общеоб. программ (областные средства)</t>
  </si>
  <si>
    <t>Услуги связи (интернет)</t>
  </si>
  <si>
    <t>Прочие услуги(подключение интернет)</t>
  </si>
  <si>
    <t>Прочие расходы по  увеличению основных средств</t>
  </si>
  <si>
    <t>31 марта 2015года</t>
  </si>
  <si>
    <t>на 31 марта 2015 год</t>
  </si>
  <si>
    <t>31 марта  2015г.</t>
  </si>
  <si>
    <t>31 марта 2015г.</t>
  </si>
  <si>
    <r>
      <t>Целевые субсидии (оплата услуги интернет)</t>
    </r>
    <r>
      <rPr>
        <b/>
        <sz val="11"/>
        <rFont val="Times New Roman"/>
        <family val="1"/>
      </rPr>
      <t xml:space="preserve"> с остатка</t>
    </r>
  </si>
  <si>
    <r>
      <t xml:space="preserve">Целевые субсидии (опл.услуги допол. Мест интернет) </t>
    </r>
    <r>
      <rPr>
        <b/>
        <sz val="11"/>
        <rFont val="Times New Roman"/>
        <family val="1"/>
      </rPr>
      <t>с отстатка</t>
    </r>
  </si>
  <si>
    <r>
      <t>Прочие расходы по увеличению материальных запасов</t>
    </r>
    <r>
      <rPr>
        <b/>
        <sz val="11"/>
        <rFont val="Times New Roman"/>
        <family val="1"/>
      </rPr>
      <t xml:space="preserve"> с остатка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</si>
</sst>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  <numFmt numFmtId="171" formatCode="[$€-2]\ ###,000_);[Red]\([$€-2]\ ###,000\)"/>
    <numFmt numFmtId="172" formatCode="#,##0.000"/>
    <numFmt numFmtId="173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0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12"/>
      <name val="Times New Roman CYR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ourier New"/>
      <family val="3"/>
    </font>
    <font>
      <sz val="10"/>
      <color indexed="10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2" fontId="21" fillId="0" borderId="12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14" fontId="10" fillId="0" borderId="11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4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Alignment="1">
      <alignment horizontal="justify"/>
    </xf>
    <xf numFmtId="0" fontId="10" fillId="0" borderId="11" xfId="0" applyFont="1" applyBorder="1" applyAlignment="1">
      <alignment horizontal="right" vertical="top" wrapText="1"/>
    </xf>
    <xf numFmtId="49" fontId="14" fillId="0" borderId="11" xfId="0" applyNumberFormat="1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justify"/>
    </xf>
    <xf numFmtId="0" fontId="14" fillId="0" borderId="12" xfId="0" applyFont="1" applyBorder="1" applyAlignment="1">
      <alignment horizontal="justify"/>
    </xf>
    <xf numFmtId="0" fontId="14" fillId="0" borderId="15" xfId="0" applyFont="1" applyBorder="1" applyAlignment="1">
      <alignment horizontal="justify"/>
    </xf>
    <xf numFmtId="0" fontId="14" fillId="0" borderId="12" xfId="0" applyFont="1" applyBorder="1" applyAlignment="1">
      <alignment horizontal="left" wrapText="1"/>
    </xf>
    <xf numFmtId="0" fontId="14" fillId="0" borderId="16" xfId="0" applyFont="1" applyBorder="1" applyAlignment="1">
      <alignment horizontal="justify"/>
    </xf>
    <xf numFmtId="0" fontId="14" fillId="0" borderId="15" xfId="0" applyFont="1" applyBorder="1" applyAlignment="1">
      <alignment horizontal="left"/>
    </xf>
    <xf numFmtId="0" fontId="14" fillId="0" borderId="17" xfId="0" applyFont="1" applyBorder="1" applyAlignment="1">
      <alignment horizontal="justify"/>
    </xf>
    <xf numFmtId="0" fontId="14" fillId="0" borderId="11" xfId="0" applyFont="1" applyBorder="1" applyAlignment="1">
      <alignment horizontal="justify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right" wrapText="1"/>
    </xf>
    <xf numFmtId="0" fontId="10" fillId="0" borderId="20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167" fontId="10" fillId="0" borderId="14" xfId="0" applyNumberFormat="1" applyFont="1" applyBorder="1" applyAlignment="1">
      <alignment horizontal="center" vertical="top" wrapText="1"/>
    </xf>
    <xf numFmtId="167" fontId="10" fillId="0" borderId="11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43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21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 horizontal="justify"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0" fillId="0" borderId="13" xfId="0" applyFont="1" applyFill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4" fontId="10" fillId="0" borderId="13" xfId="0" applyNumberFormat="1" applyFont="1" applyBorder="1" applyAlignment="1">
      <alignment vertical="top" wrapText="1"/>
    </xf>
    <xf numFmtId="4" fontId="43" fillId="0" borderId="13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0" fillId="0" borderId="0" xfId="0" applyNumberFormat="1" applyFont="1" applyAlignment="1">
      <alignment/>
    </xf>
    <xf numFmtId="4" fontId="10" fillId="0" borderId="1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vertical="top" wrapText="1"/>
    </xf>
    <xf numFmtId="4" fontId="43" fillId="0" borderId="13" xfId="0" applyNumberFormat="1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4" fontId="14" fillId="0" borderId="0" xfId="0" applyNumberFormat="1" applyFont="1" applyAlignment="1">
      <alignment horizontal="center"/>
    </xf>
    <xf numFmtId="4" fontId="10" fillId="0" borderId="24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Border="1" applyAlignment="1">
      <alignment horizontal="right" vertical="top" wrapText="1"/>
    </xf>
    <xf numFmtId="4" fontId="10" fillId="0" borderId="11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0" fontId="10" fillId="0" borderId="14" xfId="0" applyFont="1" applyFill="1" applyBorder="1" applyAlignment="1">
      <alignment vertical="top" wrapText="1"/>
    </xf>
    <xf numFmtId="4" fontId="43" fillId="0" borderId="13" xfId="0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10" fillId="0" borderId="11" xfId="0" applyNumberFormat="1" applyFont="1" applyBorder="1" applyAlignment="1">
      <alignment horizontal="center" vertical="top" wrapText="1"/>
    </xf>
    <xf numFmtId="173" fontId="10" fillId="0" borderId="11" xfId="0" applyNumberFormat="1" applyFont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/>
    </xf>
    <xf numFmtId="0" fontId="43" fillId="0" borderId="13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4" fontId="46" fillId="0" borderId="18" xfId="0" applyNumberFormat="1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20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42" fillId="0" borderId="2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" fontId="10" fillId="0" borderId="16" xfId="0" applyNumberFormat="1" applyFont="1" applyBorder="1" applyAlignment="1">
      <alignment horizontal="center" vertical="top" wrapText="1"/>
    </xf>
    <xf numFmtId="4" fontId="10" fillId="0" borderId="26" xfId="0" applyNumberFormat="1" applyFont="1" applyBorder="1" applyAlignment="1">
      <alignment horizontal="center" vertical="top" wrapText="1"/>
    </xf>
    <xf numFmtId="4" fontId="10" fillId="0" borderId="24" xfId="0" applyNumberFormat="1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0" fillId="0" borderId="26" xfId="0" applyNumberFormat="1" applyFont="1" applyFill="1" applyBorder="1" applyAlignment="1">
      <alignment horizontal="center" vertical="top" wrapText="1"/>
    </xf>
    <xf numFmtId="4" fontId="10" fillId="0" borderId="24" xfId="0" applyNumberFormat="1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top" wrapText="1"/>
    </xf>
    <xf numFmtId="4" fontId="47" fillId="0" borderId="16" xfId="0" applyNumberFormat="1" applyFont="1" applyFill="1" applyBorder="1" applyAlignment="1">
      <alignment horizontal="center" vertical="top" wrapText="1"/>
    </xf>
    <xf numFmtId="4" fontId="47" fillId="0" borderId="26" xfId="0" applyNumberFormat="1" applyFont="1" applyFill="1" applyBorder="1" applyAlignment="1">
      <alignment horizontal="center" vertical="top" wrapText="1"/>
    </xf>
    <xf numFmtId="4" fontId="47" fillId="0" borderId="24" xfId="0" applyNumberFormat="1" applyFont="1" applyFill="1" applyBorder="1" applyAlignment="1">
      <alignment horizontal="center" vertical="top" wrapText="1"/>
    </xf>
    <xf numFmtId="4" fontId="47" fillId="0" borderId="17" xfId="0" applyNumberFormat="1" applyFont="1" applyFill="1" applyBorder="1" applyAlignment="1">
      <alignment horizontal="center" vertical="top" wrapText="1"/>
    </xf>
    <xf numFmtId="4" fontId="47" fillId="0" borderId="10" xfId="0" applyNumberFormat="1" applyFont="1" applyFill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20" xfId="0" applyNumberFormat="1" applyFont="1" applyBorder="1" applyAlignment="1">
      <alignment horizontal="center" vertical="top" wrapText="1"/>
    </xf>
    <xf numFmtId="4" fontId="47" fillId="0" borderId="18" xfId="0" applyNumberFormat="1" applyFont="1" applyBorder="1" applyAlignment="1">
      <alignment horizontal="center" vertical="top" wrapText="1"/>
    </xf>
    <xf numFmtId="4" fontId="10" fillId="0" borderId="19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4" fontId="10" fillId="0" borderId="19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" fontId="10" fillId="0" borderId="19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zoomScalePageLayoutView="0" workbookViewId="0" topLeftCell="A1">
      <selection activeCell="K14" sqref="K14"/>
    </sheetView>
  </sheetViews>
  <sheetFormatPr defaultColWidth="9.00390625" defaultRowHeight="12.75"/>
  <cols>
    <col min="2" max="2" width="6.875" style="0" customWidth="1"/>
    <col min="8" max="8" width="10.00390625" style="0" customWidth="1"/>
    <col min="9" max="9" width="12.625" style="0" customWidth="1"/>
    <col min="10" max="10" width="13.75390625" style="0" customWidth="1"/>
  </cols>
  <sheetData>
    <row r="1" ht="15.75">
      <c r="A1" s="5"/>
    </row>
    <row r="2" spans="1:10" ht="15.75" customHeight="1">
      <c r="A2" s="6"/>
      <c r="B2" s="6"/>
      <c r="C2" s="6"/>
      <c r="D2" s="6"/>
      <c r="E2" s="6"/>
      <c r="F2" s="6"/>
      <c r="G2" s="203" t="s">
        <v>44</v>
      </c>
      <c r="H2" s="203"/>
      <c r="I2" s="203"/>
      <c r="J2" s="7"/>
    </row>
    <row r="3" spans="1:10" ht="15.75" customHeight="1">
      <c r="A3" s="6"/>
      <c r="B3" s="6"/>
      <c r="C3" s="6"/>
      <c r="D3" s="6"/>
      <c r="E3" s="6"/>
      <c r="F3" s="6"/>
      <c r="G3" s="6"/>
      <c r="H3" s="6"/>
      <c r="I3" s="6"/>
      <c r="J3" s="7"/>
    </row>
    <row r="4" spans="1:10" ht="15.75" customHeight="1">
      <c r="A4" s="26"/>
      <c r="B4" s="6"/>
      <c r="C4" s="6"/>
      <c r="D4" s="29"/>
      <c r="E4" s="6"/>
      <c r="F4" s="46" t="s">
        <v>211</v>
      </c>
      <c r="G4" s="47"/>
      <c r="H4" s="47"/>
      <c r="I4" s="47"/>
      <c r="J4" s="31"/>
    </row>
    <row r="5" spans="1:10" ht="15.75" customHeight="1">
      <c r="A5" s="26"/>
      <c r="B5" s="6"/>
      <c r="C5" s="6"/>
      <c r="D5" s="29"/>
      <c r="E5" s="6"/>
      <c r="F5" s="46" t="s">
        <v>176</v>
      </c>
      <c r="G5" s="47"/>
      <c r="H5" s="47"/>
      <c r="I5" s="47"/>
      <c r="J5" s="31"/>
    </row>
    <row r="6" spans="1:10" ht="15.75" customHeight="1">
      <c r="A6" s="6"/>
      <c r="B6" s="6"/>
      <c r="C6" s="6"/>
      <c r="D6" s="29"/>
      <c r="E6" s="6"/>
      <c r="F6" s="48" t="s">
        <v>160</v>
      </c>
      <c r="G6" s="49"/>
      <c r="H6" s="49"/>
      <c r="I6" s="49"/>
      <c r="J6" s="36"/>
    </row>
    <row r="7" spans="1:10" ht="15.75">
      <c r="A7" s="4"/>
      <c r="B7" s="4"/>
      <c r="C7" s="15"/>
      <c r="D7" s="27"/>
      <c r="E7" s="15"/>
      <c r="F7" s="15"/>
      <c r="G7" s="15"/>
      <c r="H7" s="32" t="s">
        <v>45</v>
      </c>
      <c r="I7" s="15"/>
      <c r="J7" s="15"/>
    </row>
    <row r="8" spans="1:10" ht="15.75" customHeight="1">
      <c r="A8" s="14"/>
      <c r="B8" s="14"/>
      <c r="C8" s="14"/>
      <c r="D8" s="14"/>
      <c r="E8" s="14"/>
      <c r="F8" s="14"/>
      <c r="G8" s="14"/>
      <c r="H8" s="14"/>
      <c r="I8" s="14"/>
      <c r="J8" s="7"/>
    </row>
    <row r="9" spans="1:10" ht="15.75">
      <c r="A9" s="17"/>
      <c r="B9" s="17"/>
      <c r="C9" s="17"/>
      <c r="D9" s="17"/>
      <c r="E9" s="35"/>
      <c r="F9" s="13"/>
      <c r="G9" s="13"/>
      <c r="H9" s="51"/>
      <c r="I9" s="52" t="s">
        <v>161</v>
      </c>
      <c r="J9" s="7"/>
    </row>
    <row r="10" spans="1:10" ht="15.75" customHeight="1">
      <c r="A10" s="16"/>
      <c r="B10" s="16"/>
      <c r="C10" s="16"/>
      <c r="D10" s="16"/>
      <c r="E10" s="9"/>
      <c r="F10" s="50" t="s">
        <v>46</v>
      </c>
      <c r="G10" s="16"/>
      <c r="H10" s="204" t="s">
        <v>162</v>
      </c>
      <c r="I10" s="204"/>
      <c r="J10" s="7"/>
    </row>
    <row r="11" spans="1:10" ht="15.75">
      <c r="A11" s="18"/>
      <c r="B11" s="17"/>
      <c r="C11" s="19"/>
      <c r="D11" s="17"/>
      <c r="E11" s="17"/>
      <c r="F11" s="53"/>
      <c r="G11" s="18"/>
      <c r="H11" s="196" t="s">
        <v>264</v>
      </c>
      <c r="I11" s="196"/>
      <c r="J11" s="7"/>
    </row>
    <row r="12" spans="1:10" ht="15.75">
      <c r="A12" s="18"/>
      <c r="B12" s="17"/>
      <c r="C12" s="19"/>
      <c r="D12" s="17"/>
      <c r="E12" s="17"/>
      <c r="F12" s="17"/>
      <c r="G12" s="18"/>
      <c r="H12" s="19"/>
      <c r="I12" s="10"/>
      <c r="J12" s="7"/>
    </row>
    <row r="13" spans="1:10" ht="15.75">
      <c r="A13" s="8"/>
      <c r="B13" s="8"/>
      <c r="C13" s="8"/>
      <c r="D13" s="8"/>
      <c r="E13" s="8"/>
      <c r="F13" s="8"/>
      <c r="G13" s="8"/>
      <c r="H13" s="8"/>
      <c r="I13" s="8"/>
      <c r="J13" s="7"/>
    </row>
    <row r="14" spans="1:9" ht="15">
      <c r="A14" s="205" t="s">
        <v>47</v>
      </c>
      <c r="B14" s="205"/>
      <c r="C14" s="205"/>
      <c r="D14" s="205"/>
      <c r="E14" s="205"/>
      <c r="F14" s="205"/>
      <c r="G14" s="205"/>
      <c r="H14" s="205"/>
      <c r="I14" s="205"/>
    </row>
    <row r="15" spans="1:8" ht="15">
      <c r="A15" s="1"/>
      <c r="C15" s="206" t="s">
        <v>265</v>
      </c>
      <c r="D15" s="206"/>
      <c r="E15" s="206"/>
      <c r="F15" s="206"/>
      <c r="G15" s="206"/>
      <c r="H15" s="206"/>
    </row>
    <row r="16" spans="1:8" ht="15.75">
      <c r="A16" s="4"/>
      <c r="C16" s="199"/>
      <c r="D16" s="199"/>
      <c r="E16" s="199"/>
      <c r="H16" s="11"/>
    </row>
    <row r="17" spans="1:10" ht="12.75">
      <c r="A17" s="20"/>
      <c r="J17" s="11"/>
    </row>
    <row r="18" spans="1:10" ht="30">
      <c r="A18" s="11"/>
      <c r="J18" s="69" t="s">
        <v>48</v>
      </c>
    </row>
    <row r="19" spans="1:10" ht="14.25">
      <c r="A19" s="11"/>
      <c r="G19" s="30"/>
      <c r="H19" s="68" t="s">
        <v>201</v>
      </c>
      <c r="I19" s="30"/>
      <c r="J19" s="33"/>
    </row>
    <row r="20" spans="1:10" ht="15">
      <c r="A20" s="28" t="s">
        <v>266</v>
      </c>
      <c r="E20" s="30" t="s">
        <v>56</v>
      </c>
      <c r="J20" s="60">
        <v>42094</v>
      </c>
    </row>
    <row r="21" spans="1:10" ht="15">
      <c r="A21" s="70" t="s">
        <v>49</v>
      </c>
      <c r="B21" s="30"/>
      <c r="C21" s="30"/>
      <c r="D21" s="30"/>
      <c r="E21" s="30"/>
      <c r="F21" s="30"/>
      <c r="G21" s="30"/>
      <c r="H21" s="30"/>
      <c r="I21" s="30"/>
      <c r="J21" s="59"/>
    </row>
    <row r="22" spans="1:10" ht="15">
      <c r="A22" s="198" t="s">
        <v>55</v>
      </c>
      <c r="B22" s="198"/>
      <c r="C22" s="198"/>
      <c r="D22" s="198"/>
      <c r="E22" s="198"/>
      <c r="F22" s="30"/>
      <c r="G22" s="30"/>
      <c r="H22" s="30"/>
      <c r="I22" s="30" t="s">
        <v>164</v>
      </c>
      <c r="J22" s="58" t="s">
        <v>178</v>
      </c>
    </row>
    <row r="23" spans="1:10" ht="15">
      <c r="A23" s="198" t="s">
        <v>202</v>
      </c>
      <c r="B23" s="198"/>
      <c r="C23" s="198"/>
      <c r="D23" s="198"/>
      <c r="E23" s="198"/>
      <c r="F23" s="198"/>
      <c r="G23" s="30"/>
      <c r="H23" s="30"/>
      <c r="I23" s="30"/>
      <c r="J23" s="71"/>
    </row>
    <row r="24" spans="1:10" ht="15">
      <c r="A24" s="193" t="s">
        <v>246</v>
      </c>
      <c r="B24" s="193"/>
      <c r="C24" s="193"/>
      <c r="D24" s="193"/>
      <c r="E24" s="193"/>
      <c r="F24" s="193"/>
      <c r="G24" s="193"/>
      <c r="H24" s="194"/>
      <c r="I24" s="195"/>
      <c r="J24" s="71"/>
    </row>
    <row r="25" spans="1:10" ht="15.75" customHeight="1">
      <c r="A25" s="193" t="s">
        <v>254</v>
      </c>
      <c r="B25" s="193"/>
      <c r="C25" s="193"/>
      <c r="D25" s="193"/>
      <c r="E25" s="193"/>
      <c r="F25" s="193"/>
      <c r="G25" s="193"/>
      <c r="H25" s="193"/>
      <c r="I25" s="197"/>
      <c r="J25" s="59"/>
    </row>
    <row r="26" spans="1:10" ht="30">
      <c r="A26" s="205" t="s">
        <v>50</v>
      </c>
      <c r="B26" s="205"/>
      <c r="C26" s="30"/>
      <c r="D26" s="28"/>
      <c r="E26" s="30"/>
      <c r="F26" s="30"/>
      <c r="G26" s="30"/>
      <c r="H26" s="30"/>
      <c r="I26" s="30"/>
      <c r="J26" s="59" t="s">
        <v>203</v>
      </c>
    </row>
    <row r="27" spans="1:10" ht="15">
      <c r="A27" s="205"/>
      <c r="B27" s="205"/>
      <c r="C27" s="205"/>
      <c r="D27" s="205"/>
      <c r="E27" s="30"/>
      <c r="F27" s="30"/>
      <c r="G27" s="30"/>
      <c r="H27" s="30"/>
      <c r="I27" s="30"/>
      <c r="J27" s="72"/>
    </row>
    <row r="28" spans="1:10" ht="15">
      <c r="A28" s="70" t="s">
        <v>49</v>
      </c>
      <c r="B28" s="30"/>
      <c r="C28" s="30"/>
      <c r="D28" s="30"/>
      <c r="E28" s="30"/>
      <c r="F28" s="30"/>
      <c r="G28" s="30"/>
      <c r="H28" s="30"/>
      <c r="I28" s="30"/>
      <c r="J28" s="73"/>
    </row>
    <row r="29" spans="1:10" ht="15">
      <c r="A29" s="28" t="s">
        <v>58</v>
      </c>
      <c r="B29" s="30"/>
      <c r="C29" s="30"/>
      <c r="D29" s="30"/>
      <c r="E29" s="30"/>
      <c r="F29" s="30"/>
      <c r="G29" s="30"/>
      <c r="H29" s="30"/>
      <c r="I29" s="30" t="s">
        <v>57</v>
      </c>
      <c r="J29" s="34"/>
    </row>
    <row r="30" spans="1:10" ht="15">
      <c r="A30" s="70" t="s">
        <v>49</v>
      </c>
      <c r="B30" s="30"/>
      <c r="C30" s="30"/>
      <c r="D30" s="30"/>
      <c r="E30" s="30"/>
      <c r="F30" s="30"/>
      <c r="G30" s="30"/>
      <c r="H30" s="30"/>
      <c r="I30" s="30"/>
      <c r="J30" s="202"/>
    </row>
    <row r="31" spans="1:10" ht="15">
      <c r="A31" s="28" t="s">
        <v>204</v>
      </c>
      <c r="B31" s="28"/>
      <c r="C31" s="28"/>
      <c r="D31" s="21"/>
      <c r="E31" s="21"/>
      <c r="F31" s="30"/>
      <c r="G31" s="30"/>
      <c r="H31" s="30"/>
      <c r="I31" s="30"/>
      <c r="J31" s="202"/>
    </row>
    <row r="32" spans="1:10" ht="15">
      <c r="A32" s="28" t="s">
        <v>51</v>
      </c>
      <c r="B32" s="28"/>
      <c r="C32" s="28"/>
      <c r="D32" s="21"/>
      <c r="E32" s="21"/>
      <c r="F32" s="30"/>
      <c r="G32" s="30"/>
      <c r="H32" s="30"/>
      <c r="I32" s="30"/>
      <c r="J32" s="202"/>
    </row>
    <row r="33" spans="1:10" ht="15">
      <c r="A33" s="74" t="s">
        <v>205</v>
      </c>
      <c r="B33" s="74"/>
      <c r="C33" s="74"/>
      <c r="D33" s="21"/>
      <c r="E33" s="21"/>
      <c r="F33" s="30"/>
      <c r="G33" s="30"/>
      <c r="H33" s="30"/>
      <c r="I33" s="30"/>
      <c r="J33" s="202"/>
    </row>
    <row r="34" spans="1:10" ht="14.25">
      <c r="A34" s="55" t="s">
        <v>206</v>
      </c>
      <c r="B34" s="30"/>
      <c r="C34" s="30"/>
      <c r="D34" s="30"/>
      <c r="E34" s="30"/>
      <c r="F34" s="30"/>
      <c r="G34" s="30"/>
      <c r="H34" s="30"/>
      <c r="I34" s="30"/>
      <c r="J34" s="202"/>
    </row>
    <row r="35" spans="1:10" ht="15">
      <c r="A35" s="21"/>
      <c r="B35" s="30"/>
      <c r="C35" s="30"/>
      <c r="D35" s="30"/>
      <c r="E35" s="30"/>
      <c r="F35" s="30"/>
      <c r="G35" s="30"/>
      <c r="H35" s="30"/>
      <c r="I35" s="30"/>
      <c r="J35" s="202"/>
    </row>
    <row r="36" spans="1:10" ht="15">
      <c r="A36" s="21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">
      <c r="A37" s="198" t="s">
        <v>52</v>
      </c>
      <c r="B37" s="198"/>
      <c r="C37" s="198"/>
      <c r="D37" s="198"/>
      <c r="E37" s="21"/>
      <c r="F37" s="30"/>
      <c r="G37" s="30"/>
      <c r="H37" s="30"/>
      <c r="I37" s="30"/>
      <c r="J37" s="30"/>
    </row>
    <row r="38" spans="1:10" ht="15">
      <c r="A38" s="198" t="s">
        <v>53</v>
      </c>
      <c r="B38" s="198"/>
      <c r="C38" s="198"/>
      <c r="D38" s="198"/>
      <c r="E38" s="21"/>
      <c r="F38" s="30"/>
      <c r="G38" s="30"/>
      <c r="H38" s="30"/>
      <c r="I38" s="30"/>
      <c r="J38" s="30"/>
    </row>
    <row r="39" spans="1:10" ht="15">
      <c r="A39" s="198" t="s">
        <v>207</v>
      </c>
      <c r="B39" s="198"/>
      <c r="C39" s="198"/>
      <c r="D39" s="198"/>
      <c r="E39" s="21"/>
      <c r="F39" s="30"/>
      <c r="G39" s="30"/>
      <c r="H39" s="30"/>
      <c r="I39" s="30"/>
      <c r="J39" s="30"/>
    </row>
    <row r="40" spans="1:10" ht="15">
      <c r="A40" s="75" t="s">
        <v>54</v>
      </c>
      <c r="B40" s="75"/>
      <c r="C40" s="75"/>
      <c r="D40" s="55" t="s">
        <v>208</v>
      </c>
      <c r="E40" s="30"/>
      <c r="F40" s="30"/>
      <c r="G40" s="30"/>
      <c r="H40" s="30"/>
      <c r="I40" s="30"/>
      <c r="J40" s="30"/>
    </row>
    <row r="41" spans="1:10" ht="15">
      <c r="A41" s="56" t="s">
        <v>209</v>
      </c>
      <c r="B41" s="76"/>
      <c r="C41" s="76"/>
      <c r="D41" s="76"/>
      <c r="E41" s="76"/>
      <c r="F41" s="76"/>
      <c r="G41" s="76"/>
      <c r="H41" s="76"/>
      <c r="I41" s="30"/>
      <c r="J41" s="30"/>
    </row>
    <row r="42" spans="1:10" ht="15">
      <c r="A42" s="21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">
      <c r="A43" s="21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">
      <c r="A44" s="21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5">
      <c r="A45" s="21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5">
      <c r="A46" s="21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">
      <c r="A47" s="21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">
      <c r="A48" s="21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21"/>
      <c r="B49" s="30"/>
      <c r="C49" s="30"/>
      <c r="D49" s="30"/>
      <c r="E49" s="30"/>
      <c r="F49" s="30"/>
      <c r="G49" s="30"/>
      <c r="H49" s="30"/>
      <c r="I49" s="30"/>
      <c r="J49" s="30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"/>
    </row>
    <row r="55" ht="12.75">
      <c r="A55" s="1"/>
    </row>
    <row r="56" spans="1:10" ht="15">
      <c r="A56" s="201"/>
      <c r="B56" s="201"/>
      <c r="C56" s="201"/>
      <c r="D56" s="201"/>
      <c r="E56" s="201"/>
      <c r="F56" s="201"/>
      <c r="G56" s="201"/>
      <c r="H56" s="201"/>
      <c r="I56" s="201"/>
      <c r="J56" s="201"/>
    </row>
    <row r="57" ht="12.75">
      <c r="A57" s="1"/>
    </row>
    <row r="58" ht="12.75">
      <c r="A58" s="1"/>
    </row>
    <row r="59" spans="1:8" ht="15">
      <c r="A59" s="198"/>
      <c r="B59" s="198"/>
      <c r="C59" s="198"/>
      <c r="D59" s="198"/>
      <c r="E59" s="198"/>
      <c r="F59" s="198"/>
      <c r="G59" s="198"/>
      <c r="H59" s="198"/>
    </row>
    <row r="60" spans="1:9" ht="61.5" customHeight="1">
      <c r="A60" s="200"/>
      <c r="B60" s="200"/>
      <c r="C60" s="200"/>
      <c r="D60" s="200"/>
      <c r="E60" s="200"/>
      <c r="F60" s="200"/>
      <c r="G60" s="200"/>
      <c r="H60" s="200"/>
      <c r="I60" s="200"/>
    </row>
    <row r="61" spans="1:9" ht="30.75" customHeight="1">
      <c r="A61" s="200"/>
      <c r="B61" s="200"/>
      <c r="C61" s="200"/>
      <c r="D61" s="200"/>
      <c r="E61" s="200"/>
      <c r="F61" s="200"/>
      <c r="G61" s="200"/>
      <c r="H61" s="200"/>
      <c r="I61" s="200"/>
    </row>
    <row r="62" ht="12.75">
      <c r="A62" s="1"/>
    </row>
    <row r="63" ht="12.75">
      <c r="A63" s="1"/>
    </row>
    <row r="64" spans="1:9" ht="15">
      <c r="A64" s="198"/>
      <c r="B64" s="198"/>
      <c r="C64" s="198"/>
      <c r="D64" s="198"/>
      <c r="E64" s="198"/>
      <c r="F64" s="198"/>
      <c r="G64" s="198"/>
      <c r="H64" s="198"/>
      <c r="I64" s="198"/>
    </row>
    <row r="65" ht="15">
      <c r="A65" s="22"/>
    </row>
    <row r="66" ht="12.75">
      <c r="A66" s="1"/>
    </row>
    <row r="67" spans="1:9" ht="15">
      <c r="A67" s="198"/>
      <c r="B67" s="198"/>
      <c r="C67" s="198"/>
      <c r="D67" s="198"/>
      <c r="E67" s="198"/>
      <c r="F67" s="198"/>
      <c r="G67" s="198"/>
      <c r="H67" s="198"/>
      <c r="I67" s="198"/>
    </row>
    <row r="68" ht="15.75">
      <c r="A68" s="3"/>
    </row>
    <row r="69" ht="15.75">
      <c r="A69" s="3"/>
    </row>
  </sheetData>
  <sheetProtection/>
  <mergeCells count="24">
    <mergeCell ref="A14:I14"/>
    <mergeCell ref="C15:H15"/>
    <mergeCell ref="A23:F23"/>
    <mergeCell ref="A22:E22"/>
    <mergeCell ref="A67:I67"/>
    <mergeCell ref="A59:H59"/>
    <mergeCell ref="G2:I2"/>
    <mergeCell ref="H10:I10"/>
    <mergeCell ref="A60:I60"/>
    <mergeCell ref="A37:D37"/>
    <mergeCell ref="A38:D38"/>
    <mergeCell ref="A39:D39"/>
    <mergeCell ref="A26:B26"/>
    <mergeCell ref="A27:D27"/>
    <mergeCell ref="A24:I24"/>
    <mergeCell ref="H11:I11"/>
    <mergeCell ref="A25:I25"/>
    <mergeCell ref="A64:I64"/>
    <mergeCell ref="C16:E16"/>
    <mergeCell ref="A61:I61"/>
    <mergeCell ref="A56:J56"/>
    <mergeCell ref="J30:J31"/>
    <mergeCell ref="J32:J33"/>
    <mergeCell ref="J34:J35"/>
  </mergeCells>
  <printOptions/>
  <pageMargins left="0.44" right="0.18" top="0.4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A39" sqref="A39:I40"/>
    </sheetView>
  </sheetViews>
  <sheetFormatPr defaultColWidth="9.00390625" defaultRowHeight="12.75"/>
  <cols>
    <col min="9" max="9" width="13.25390625" style="0" customWidth="1"/>
  </cols>
  <sheetData>
    <row r="1" spans="1:12" ht="15">
      <c r="A1" s="54" t="s">
        <v>179</v>
      </c>
      <c r="B1" s="54"/>
      <c r="C1" s="54"/>
      <c r="D1" s="54"/>
      <c r="E1" s="54"/>
      <c r="F1" s="54"/>
      <c r="G1" s="54"/>
      <c r="H1" s="63"/>
      <c r="I1" s="63"/>
      <c r="J1" s="63"/>
      <c r="K1" s="63"/>
      <c r="L1" s="45"/>
    </row>
    <row r="2" spans="1:11" ht="12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">
      <c r="A3" s="77" t="s">
        <v>216</v>
      </c>
      <c r="B3" s="77"/>
      <c r="C3" s="77"/>
      <c r="D3" s="77"/>
      <c r="E3" s="77"/>
      <c r="F3" s="77"/>
      <c r="G3" s="77"/>
      <c r="H3" s="77"/>
      <c r="I3" s="77"/>
      <c r="J3" s="66"/>
      <c r="K3" s="66"/>
      <c r="L3" s="44"/>
      <c r="M3" s="44"/>
    </row>
    <row r="4" spans="1:11" ht="15">
      <c r="A4" s="77" t="s">
        <v>180</v>
      </c>
      <c r="B4" s="83"/>
      <c r="C4" s="83"/>
      <c r="D4" s="83"/>
      <c r="E4" s="83"/>
      <c r="F4" s="83"/>
      <c r="G4" s="83"/>
      <c r="H4" s="83"/>
      <c r="I4" s="83"/>
      <c r="J4" s="84"/>
      <c r="K4" s="65"/>
    </row>
    <row r="5" spans="1:11" ht="15">
      <c r="A5" s="77" t="s">
        <v>212</v>
      </c>
      <c r="B5" s="83"/>
      <c r="C5" s="83"/>
      <c r="D5" s="83"/>
      <c r="E5" s="83"/>
      <c r="F5" s="83"/>
      <c r="G5" s="83"/>
      <c r="H5" s="83"/>
      <c r="I5" s="83"/>
      <c r="J5" s="84"/>
      <c r="K5" s="65"/>
    </row>
    <row r="6" spans="1:11" ht="15">
      <c r="A6" s="80" t="s">
        <v>215</v>
      </c>
      <c r="B6" s="81"/>
      <c r="C6" s="81"/>
      <c r="D6" s="81"/>
      <c r="E6" s="81"/>
      <c r="F6" s="81"/>
      <c r="G6" s="81"/>
      <c r="H6" s="81"/>
      <c r="I6" s="81"/>
      <c r="J6" s="84"/>
      <c r="K6" s="65"/>
    </row>
    <row r="7" spans="1:11" ht="15">
      <c r="A7" s="77" t="s">
        <v>213</v>
      </c>
      <c r="B7" s="83"/>
      <c r="C7" s="83"/>
      <c r="D7" s="83"/>
      <c r="E7" s="83"/>
      <c r="F7" s="83"/>
      <c r="G7" s="83"/>
      <c r="H7" s="83"/>
      <c r="I7" s="83"/>
      <c r="J7" s="84"/>
      <c r="K7" s="65"/>
    </row>
    <row r="8" spans="1:11" ht="15">
      <c r="A8" s="77" t="s">
        <v>214</v>
      </c>
      <c r="B8" s="83"/>
      <c r="C8" s="83"/>
      <c r="D8" s="83"/>
      <c r="E8" s="83"/>
      <c r="F8" s="83"/>
      <c r="G8" s="83"/>
      <c r="H8" s="83"/>
      <c r="I8" s="83"/>
      <c r="J8" s="84"/>
      <c r="K8" s="65"/>
    </row>
    <row r="9" spans="1:11" ht="15">
      <c r="A9" s="77" t="s">
        <v>217</v>
      </c>
      <c r="B9" s="83"/>
      <c r="C9" s="83"/>
      <c r="D9" s="83"/>
      <c r="E9" s="83"/>
      <c r="F9" s="83"/>
      <c r="G9" s="83"/>
      <c r="H9" s="83"/>
      <c r="I9" s="83"/>
      <c r="J9" s="84"/>
      <c r="K9" s="65"/>
    </row>
    <row r="10" spans="1:11" ht="43.5" customHeight="1">
      <c r="A10" s="208" t="s">
        <v>181</v>
      </c>
      <c r="B10" s="208"/>
      <c r="C10" s="208"/>
      <c r="D10" s="208"/>
      <c r="E10" s="208"/>
      <c r="F10" s="208"/>
      <c r="G10" s="208"/>
      <c r="H10" s="208"/>
      <c r="I10" s="208"/>
      <c r="J10" s="82"/>
      <c r="K10" s="65"/>
    </row>
    <row r="11" spans="1:11" ht="15">
      <c r="A11" s="78"/>
      <c r="B11" s="78"/>
      <c r="C11" s="78"/>
      <c r="D11" s="78"/>
      <c r="E11" s="78"/>
      <c r="F11" s="78"/>
      <c r="G11" s="78"/>
      <c r="H11" s="78"/>
      <c r="I11" s="78"/>
      <c r="J11" s="65"/>
      <c r="K11" s="65"/>
    </row>
    <row r="12" spans="1:12" ht="15">
      <c r="A12" s="77" t="s">
        <v>182</v>
      </c>
      <c r="B12" s="77"/>
      <c r="C12" s="77"/>
      <c r="D12" s="77"/>
      <c r="E12" s="77"/>
      <c r="F12" s="77"/>
      <c r="G12" s="77"/>
      <c r="H12" s="77"/>
      <c r="I12" s="77"/>
      <c r="J12" s="66"/>
      <c r="K12" s="66"/>
      <c r="L12" s="44"/>
    </row>
    <row r="13" spans="1:11" ht="15">
      <c r="A13" s="79" t="s">
        <v>183</v>
      </c>
      <c r="B13" s="78"/>
      <c r="C13" s="78"/>
      <c r="D13" s="78"/>
      <c r="E13" s="78"/>
      <c r="F13" s="78"/>
      <c r="G13" s="78"/>
      <c r="H13" s="78"/>
      <c r="I13" s="78"/>
      <c r="J13" s="65"/>
      <c r="K13" s="65"/>
    </row>
    <row r="14" spans="1:11" ht="15">
      <c r="A14" s="83" t="s">
        <v>184</v>
      </c>
      <c r="B14" s="83"/>
      <c r="C14" s="83"/>
      <c r="D14" s="83"/>
      <c r="E14" s="83"/>
      <c r="F14" s="83"/>
      <c r="G14" s="83"/>
      <c r="H14" s="83"/>
      <c r="I14" s="83"/>
      <c r="J14" s="65"/>
      <c r="K14" s="65"/>
    </row>
    <row r="15" spans="1:11" ht="15">
      <c r="A15" s="83" t="s">
        <v>185</v>
      </c>
      <c r="B15" s="83"/>
      <c r="C15" s="83"/>
      <c r="D15" s="83"/>
      <c r="E15" s="83"/>
      <c r="F15" s="83"/>
      <c r="G15" s="83"/>
      <c r="H15" s="83"/>
      <c r="I15" s="83"/>
      <c r="J15" s="65"/>
      <c r="K15" s="65"/>
    </row>
    <row r="16" spans="1:11" ht="15">
      <c r="A16" s="83" t="s">
        <v>186</v>
      </c>
      <c r="B16" s="83"/>
      <c r="C16" s="83"/>
      <c r="D16" s="83"/>
      <c r="E16" s="83"/>
      <c r="F16" s="83"/>
      <c r="G16" s="83"/>
      <c r="H16" s="83"/>
      <c r="I16" s="83"/>
      <c r="J16" s="65"/>
      <c r="K16" s="65"/>
    </row>
    <row r="17" spans="1:11" ht="15">
      <c r="A17" s="83" t="s">
        <v>187</v>
      </c>
      <c r="B17" s="83"/>
      <c r="C17" s="83"/>
      <c r="D17" s="83"/>
      <c r="E17" s="83"/>
      <c r="F17" s="83"/>
      <c r="G17" s="83"/>
      <c r="H17" s="83"/>
      <c r="I17" s="83"/>
      <c r="J17" s="65"/>
      <c r="K17" s="65"/>
    </row>
    <row r="18" spans="1:11" ht="15">
      <c r="A18" s="83" t="s">
        <v>188</v>
      </c>
      <c r="B18" s="83"/>
      <c r="C18" s="83"/>
      <c r="D18" s="83"/>
      <c r="E18" s="83"/>
      <c r="F18" s="83"/>
      <c r="G18" s="83"/>
      <c r="H18" s="83"/>
      <c r="I18" s="83"/>
      <c r="J18" s="65"/>
      <c r="K18" s="65"/>
    </row>
    <row r="19" spans="1:11" ht="15">
      <c r="A19" s="83" t="s">
        <v>189</v>
      </c>
      <c r="B19" s="83"/>
      <c r="C19" s="83"/>
      <c r="D19" s="83"/>
      <c r="E19" s="83"/>
      <c r="F19" s="83"/>
      <c r="G19" s="83"/>
      <c r="H19" s="83"/>
      <c r="I19" s="83"/>
      <c r="J19" s="65"/>
      <c r="K19" s="65"/>
    </row>
    <row r="20" spans="1:11" ht="15">
      <c r="A20" s="83" t="s">
        <v>190</v>
      </c>
      <c r="B20" s="83"/>
      <c r="C20" s="83"/>
      <c r="D20" s="83"/>
      <c r="E20" s="83"/>
      <c r="F20" s="83"/>
      <c r="G20" s="83"/>
      <c r="H20" s="83"/>
      <c r="I20" s="83"/>
      <c r="J20" s="65"/>
      <c r="K20" s="65"/>
    </row>
    <row r="21" spans="1:11" ht="15">
      <c r="A21" s="83" t="s">
        <v>191</v>
      </c>
      <c r="B21" s="83"/>
      <c r="C21" s="83"/>
      <c r="D21" s="83"/>
      <c r="E21" s="83"/>
      <c r="F21" s="83"/>
      <c r="G21" s="83"/>
      <c r="H21" s="83"/>
      <c r="I21" s="83"/>
      <c r="J21" s="65"/>
      <c r="K21" s="65"/>
    </row>
    <row r="22" spans="1:11" ht="15">
      <c r="A22" s="83" t="s">
        <v>192</v>
      </c>
      <c r="B22" s="83"/>
      <c r="C22" s="83"/>
      <c r="D22" s="83"/>
      <c r="E22" s="83"/>
      <c r="F22" s="83"/>
      <c r="G22" s="83"/>
      <c r="H22" s="83"/>
      <c r="I22" s="83"/>
      <c r="J22" s="65"/>
      <c r="K22" s="65"/>
    </row>
    <row r="23" spans="1:11" ht="15">
      <c r="A23" s="83" t="s">
        <v>193</v>
      </c>
      <c r="B23" s="83"/>
      <c r="C23" s="83"/>
      <c r="D23" s="83"/>
      <c r="E23" s="83"/>
      <c r="F23" s="83"/>
      <c r="G23" s="83"/>
      <c r="H23" s="83"/>
      <c r="I23" s="83"/>
      <c r="J23" s="65"/>
      <c r="K23" s="65"/>
    </row>
    <row r="24" spans="1:11" ht="15">
      <c r="A24" s="83" t="s">
        <v>194</v>
      </c>
      <c r="B24" s="83"/>
      <c r="C24" s="83"/>
      <c r="D24" s="83"/>
      <c r="E24" s="83"/>
      <c r="F24" s="83"/>
      <c r="G24" s="83"/>
      <c r="H24" s="83"/>
      <c r="I24" s="83"/>
      <c r="J24" s="65"/>
      <c r="K24" s="65"/>
    </row>
    <row r="25" spans="1:11" ht="15">
      <c r="A25" s="83" t="s">
        <v>195</v>
      </c>
      <c r="B25" s="83"/>
      <c r="C25" s="83"/>
      <c r="D25" s="83"/>
      <c r="E25" s="83"/>
      <c r="F25" s="83"/>
      <c r="G25" s="83"/>
      <c r="H25" s="83"/>
      <c r="I25" s="83"/>
      <c r="J25" s="65"/>
      <c r="K25" s="65"/>
    </row>
    <row r="26" spans="1:11" ht="15">
      <c r="A26" s="83" t="s">
        <v>196</v>
      </c>
      <c r="B26" s="83"/>
      <c r="C26" s="83"/>
      <c r="D26" s="83"/>
      <c r="E26" s="83"/>
      <c r="F26" s="83"/>
      <c r="G26" s="83"/>
      <c r="H26" s="83"/>
      <c r="I26" s="83"/>
      <c r="J26" s="65"/>
      <c r="K26" s="65"/>
    </row>
    <row r="27" spans="1:11" ht="15">
      <c r="A27" s="83" t="s">
        <v>197</v>
      </c>
      <c r="B27" s="83"/>
      <c r="C27" s="83"/>
      <c r="D27" s="83"/>
      <c r="E27" s="83"/>
      <c r="F27" s="78"/>
      <c r="G27" s="78"/>
      <c r="H27" s="78"/>
      <c r="I27" s="78"/>
      <c r="J27" s="65"/>
      <c r="K27" s="65"/>
    </row>
    <row r="28" spans="1:11" ht="15">
      <c r="A28" s="83" t="s">
        <v>198</v>
      </c>
      <c r="B28" s="83"/>
      <c r="C28" s="83"/>
      <c r="D28" s="83"/>
      <c r="E28" s="83"/>
      <c r="F28" s="78"/>
      <c r="G28" s="78"/>
      <c r="H28" s="78"/>
      <c r="I28" s="78"/>
      <c r="J28" s="65"/>
      <c r="K28" s="65"/>
    </row>
    <row r="29" spans="1:14" ht="15">
      <c r="A29" s="80" t="s">
        <v>219</v>
      </c>
      <c r="B29" s="80"/>
      <c r="C29" s="80"/>
      <c r="D29" s="80"/>
      <c r="E29" s="80"/>
      <c r="F29" s="80"/>
      <c r="G29" s="80"/>
      <c r="H29" s="77"/>
      <c r="I29" s="77"/>
      <c r="J29" s="66"/>
      <c r="K29" s="66"/>
      <c r="L29" s="44"/>
      <c r="M29" s="44"/>
      <c r="N29" s="44"/>
    </row>
    <row r="30" spans="1:11" ht="15.75" customHeight="1">
      <c r="A30" s="209" t="s">
        <v>218</v>
      </c>
      <c r="B30" s="209"/>
      <c r="C30" s="209"/>
      <c r="D30" s="209"/>
      <c r="E30" s="209"/>
      <c r="F30" s="209"/>
      <c r="G30" s="209"/>
      <c r="H30" s="209"/>
      <c r="I30" s="209"/>
      <c r="J30" s="65"/>
      <c r="K30" s="65"/>
    </row>
    <row r="31" spans="1:11" ht="12.75">
      <c r="A31" s="43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28.5" customHeight="1">
      <c r="A32" s="207"/>
      <c r="B32" s="207"/>
      <c r="C32" s="207"/>
      <c r="D32" s="207"/>
      <c r="E32" s="207"/>
      <c r="F32" s="207"/>
      <c r="G32" s="207"/>
      <c r="H32" s="207"/>
      <c r="I32" s="207"/>
      <c r="J32" s="65"/>
      <c r="K32" s="65"/>
    </row>
    <row r="33" ht="12.75">
      <c r="A33" s="43"/>
    </row>
    <row r="34" ht="12.75">
      <c r="A34" s="43"/>
    </row>
    <row r="35" ht="12.75">
      <c r="A35" s="43"/>
    </row>
    <row r="36" ht="12.75">
      <c r="A36" s="43"/>
    </row>
    <row r="37" ht="12.75">
      <c r="A37" s="43"/>
    </row>
    <row r="38" ht="12.75">
      <c r="A38" s="43"/>
    </row>
    <row r="39" spans="1:9" ht="22.5" customHeight="1">
      <c r="A39" s="207"/>
      <c r="B39" s="207"/>
      <c r="C39" s="207"/>
      <c r="D39" s="207"/>
      <c r="E39" s="207"/>
      <c r="F39" s="207"/>
      <c r="G39" s="207"/>
      <c r="H39" s="207"/>
      <c r="I39" s="207"/>
    </row>
    <row r="40" ht="12.75">
      <c r="A40" s="43"/>
    </row>
    <row r="41" spans="1:9" ht="28.5" customHeight="1">
      <c r="A41" s="207"/>
      <c r="B41" s="207"/>
      <c r="C41" s="207"/>
      <c r="D41" s="207"/>
      <c r="E41" s="207"/>
      <c r="F41" s="207"/>
      <c r="G41" s="207"/>
      <c r="H41" s="207"/>
      <c r="I41" s="207"/>
    </row>
    <row r="42" spans="1:9" ht="28.5" customHeight="1">
      <c r="A42" s="207"/>
      <c r="B42" s="207"/>
      <c r="C42" s="207"/>
      <c r="D42" s="207"/>
      <c r="E42" s="207"/>
      <c r="F42" s="207"/>
      <c r="G42" s="207"/>
      <c r="H42" s="207"/>
      <c r="I42" s="207"/>
    </row>
    <row r="43" ht="12.75">
      <c r="A43" s="43"/>
    </row>
    <row r="44" ht="12.75">
      <c r="A44" s="43"/>
    </row>
    <row r="45" ht="12.75">
      <c r="A45" s="43"/>
    </row>
    <row r="46" ht="12.75">
      <c r="A46" s="43"/>
    </row>
    <row r="47" ht="12.75">
      <c r="A47" s="43"/>
    </row>
    <row r="48" ht="12.75">
      <c r="A48" s="43"/>
    </row>
  </sheetData>
  <sheetProtection/>
  <mergeCells count="6">
    <mergeCell ref="A42:I42"/>
    <mergeCell ref="A39:I39"/>
    <mergeCell ref="A10:I10"/>
    <mergeCell ref="A30:I30"/>
    <mergeCell ref="A32:I32"/>
    <mergeCell ref="A41:I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73" sqref="B73"/>
    </sheetView>
  </sheetViews>
  <sheetFormatPr defaultColWidth="9.00390625" defaultRowHeight="12.75"/>
  <cols>
    <col min="1" max="1" width="68.625" style="0" customWidth="1"/>
    <col min="2" max="2" width="14.875" style="136" customWidth="1"/>
    <col min="3" max="3" width="0" style="0" hidden="1" customWidth="1"/>
    <col min="4" max="4" width="13.625" style="0" hidden="1" customWidth="1"/>
  </cols>
  <sheetData>
    <row r="1" spans="1:4" ht="25.5" customHeight="1">
      <c r="A1" s="85" t="s">
        <v>220</v>
      </c>
      <c r="B1" s="138"/>
      <c r="D1" t="s">
        <v>258</v>
      </c>
    </row>
    <row r="2" spans="1:4" ht="15">
      <c r="A2" s="86" t="s">
        <v>60</v>
      </c>
      <c r="B2" s="139" t="s">
        <v>59</v>
      </c>
      <c r="C2" t="s">
        <v>259</v>
      </c>
      <c r="D2" s="136"/>
    </row>
    <row r="3" spans="1:4" ht="15">
      <c r="A3" s="86" t="s">
        <v>61</v>
      </c>
      <c r="B3" s="167">
        <v>126308647.3</v>
      </c>
      <c r="C3">
        <v>10</v>
      </c>
      <c r="D3" s="169">
        <v>108587532.6</v>
      </c>
    </row>
    <row r="4" spans="1:4" ht="15">
      <c r="A4" s="87" t="s">
        <v>62</v>
      </c>
      <c r="B4" s="140"/>
      <c r="C4">
        <v>70</v>
      </c>
      <c r="D4" s="136">
        <v>17345657.01</v>
      </c>
    </row>
    <row r="5" spans="1:4" ht="30">
      <c r="A5" s="88" t="s">
        <v>63</v>
      </c>
      <c r="B5" s="139">
        <v>89293542.99</v>
      </c>
      <c r="C5">
        <v>80</v>
      </c>
      <c r="D5" s="136">
        <v>375457.69</v>
      </c>
    </row>
    <row r="6" spans="1:4" ht="15">
      <c r="A6" s="86" t="s">
        <v>64</v>
      </c>
      <c r="B6" s="139"/>
      <c r="D6" s="170">
        <f>SUM(D3:D5)</f>
        <v>126308647.3</v>
      </c>
    </row>
    <row r="7" spans="1:4" ht="15">
      <c r="A7" s="89" t="s">
        <v>65</v>
      </c>
      <c r="B7" s="141"/>
      <c r="D7" s="136"/>
    </row>
    <row r="8" spans="1:4" ht="15">
      <c r="A8" s="90" t="s">
        <v>66</v>
      </c>
      <c r="B8" s="140"/>
      <c r="D8" s="136"/>
    </row>
    <row r="9" spans="1:4" ht="15">
      <c r="A9" s="91" t="s">
        <v>67</v>
      </c>
      <c r="B9" s="142">
        <v>89293542.99</v>
      </c>
      <c r="D9" s="136"/>
    </row>
    <row r="10" spans="1:2" ht="15">
      <c r="A10" s="89" t="s">
        <v>68</v>
      </c>
      <c r="B10" s="141"/>
    </row>
    <row r="11" spans="1:2" ht="15">
      <c r="A11" s="87" t="s">
        <v>69</v>
      </c>
      <c r="B11" s="140"/>
    </row>
    <row r="12" spans="1:2" ht="15">
      <c r="A12" s="90" t="s">
        <v>94</v>
      </c>
      <c r="B12" s="140"/>
    </row>
    <row r="13" spans="1:2" ht="15">
      <c r="A13" s="91" t="s">
        <v>70</v>
      </c>
      <c r="B13" s="143">
        <v>0</v>
      </c>
    </row>
    <row r="14" spans="1:2" ht="15">
      <c r="A14" s="89" t="s">
        <v>71</v>
      </c>
      <c r="B14" s="141"/>
    </row>
    <row r="15" spans="1:2" ht="15">
      <c r="A15" s="87" t="s">
        <v>72</v>
      </c>
      <c r="B15" s="140"/>
    </row>
    <row r="16" spans="1:2" ht="15">
      <c r="A16" s="87" t="s">
        <v>73</v>
      </c>
      <c r="B16" s="140"/>
    </row>
    <row r="17" spans="1:2" ht="15">
      <c r="A17" s="91" t="s">
        <v>74</v>
      </c>
      <c r="B17" s="143">
        <v>0</v>
      </c>
    </row>
    <row r="18" spans="1:2" ht="15">
      <c r="A18" s="89" t="s">
        <v>75</v>
      </c>
      <c r="B18" s="141"/>
    </row>
    <row r="19" spans="1:2" ht="15">
      <c r="A19" s="91" t="s">
        <v>76</v>
      </c>
      <c r="B19" s="142">
        <v>63618013.68</v>
      </c>
    </row>
    <row r="20" spans="1:2" ht="15">
      <c r="A20" s="89" t="s">
        <v>77</v>
      </c>
      <c r="B20" s="141"/>
    </row>
    <row r="21" spans="1:4" ht="15">
      <c r="A21" s="91" t="s">
        <v>78</v>
      </c>
      <c r="B21" s="142">
        <v>19669447.3</v>
      </c>
      <c r="C21">
        <v>12</v>
      </c>
      <c r="D21">
        <v>10231514.61</v>
      </c>
    </row>
    <row r="22" spans="1:4" ht="15">
      <c r="A22" s="87" t="s">
        <v>79</v>
      </c>
      <c r="B22" s="140"/>
      <c r="C22">
        <v>13</v>
      </c>
      <c r="D22">
        <v>9062475</v>
      </c>
    </row>
    <row r="23" spans="1:4" ht="15">
      <c r="A23" s="89" t="s">
        <v>80</v>
      </c>
      <c r="B23" s="141"/>
      <c r="D23">
        <v>375457.69</v>
      </c>
    </row>
    <row r="24" spans="1:4" ht="15">
      <c r="A24" s="91" t="s">
        <v>81</v>
      </c>
      <c r="B24" s="143">
        <v>10231514.61</v>
      </c>
      <c r="D24" s="171">
        <f>SUM(D21:D23)</f>
        <v>19669447.3</v>
      </c>
    </row>
    <row r="25" spans="1:2" ht="15">
      <c r="A25" s="89" t="s">
        <v>82</v>
      </c>
      <c r="B25" s="141"/>
    </row>
    <row r="26" spans="1:2" ht="15">
      <c r="A26" s="91" t="s">
        <v>83</v>
      </c>
      <c r="B26" s="143">
        <v>1312394.21</v>
      </c>
    </row>
    <row r="27" spans="1:4" ht="15">
      <c r="A27" s="86" t="s">
        <v>84</v>
      </c>
      <c r="B27" s="139">
        <v>96383.03</v>
      </c>
      <c r="C27">
        <v>400</v>
      </c>
      <c r="D27">
        <f>-64894024.86</f>
        <v>-64894024.86</v>
      </c>
    </row>
    <row r="28" spans="1:4" ht="15">
      <c r="A28" s="87" t="s">
        <v>85</v>
      </c>
      <c r="B28" s="140"/>
      <c r="C28">
        <v>330</v>
      </c>
      <c r="D28">
        <v>-64930407.89</v>
      </c>
    </row>
    <row r="29" spans="1:2" ht="15">
      <c r="A29" s="89" t="s">
        <v>86</v>
      </c>
      <c r="B29" s="141"/>
    </row>
    <row r="30" spans="1:4" ht="15">
      <c r="A30" s="91" t="s">
        <v>87</v>
      </c>
      <c r="B30" s="143"/>
      <c r="D30" s="171">
        <f>D27-D28</f>
        <v>36383.03000000119</v>
      </c>
    </row>
    <row r="31" spans="1:2" ht="15">
      <c r="A31" s="89" t="s">
        <v>88</v>
      </c>
      <c r="B31" s="141"/>
    </row>
    <row r="32" spans="1:2" ht="15">
      <c r="A32" s="90" t="s">
        <v>89</v>
      </c>
      <c r="B32" s="140"/>
    </row>
    <row r="33" spans="1:2" ht="15">
      <c r="A33" s="87" t="s">
        <v>90</v>
      </c>
      <c r="B33" s="140"/>
    </row>
    <row r="34" spans="1:2" ht="15">
      <c r="A34" s="91" t="s">
        <v>91</v>
      </c>
      <c r="B34" s="143"/>
    </row>
    <row r="35" spans="1:2" ht="15">
      <c r="A35" s="87" t="s">
        <v>92</v>
      </c>
      <c r="B35" s="140"/>
    </row>
    <row r="36" spans="1:2" ht="15">
      <c r="A36" s="86" t="s">
        <v>93</v>
      </c>
      <c r="B36" s="139"/>
    </row>
    <row r="37" spans="1:2" ht="15">
      <c r="A37" s="86" t="s">
        <v>95</v>
      </c>
      <c r="B37" s="139"/>
    </row>
    <row r="38" spans="1:2" ht="15">
      <c r="A38" s="86" t="s">
        <v>96</v>
      </c>
      <c r="B38" s="139"/>
    </row>
    <row r="39" spans="1:2" ht="15">
      <c r="A39" s="92" t="s">
        <v>97</v>
      </c>
      <c r="B39" s="139"/>
    </row>
    <row r="40" spans="1:2" ht="15">
      <c r="A40" s="92" t="s">
        <v>98</v>
      </c>
      <c r="B40" s="139"/>
    </row>
    <row r="41" spans="1:2" ht="15">
      <c r="A41" s="92" t="s">
        <v>99</v>
      </c>
      <c r="B41" s="139"/>
    </row>
    <row r="42" spans="1:2" ht="15">
      <c r="A42" s="92" t="s">
        <v>100</v>
      </c>
      <c r="B42" s="139"/>
    </row>
    <row r="43" spans="1:2" ht="18" customHeight="1">
      <c r="A43" s="92" t="s">
        <v>101</v>
      </c>
      <c r="B43" s="139"/>
    </row>
    <row r="44" spans="1:2" ht="15">
      <c r="A44" s="89" t="s">
        <v>102</v>
      </c>
      <c r="B44" s="141"/>
    </row>
    <row r="45" spans="1:2" ht="15">
      <c r="A45" s="87" t="s">
        <v>103</v>
      </c>
      <c r="B45" s="140"/>
    </row>
    <row r="46" spans="1:2" ht="18" customHeight="1">
      <c r="A46" s="91" t="s">
        <v>104</v>
      </c>
      <c r="B46" s="143"/>
    </row>
    <row r="47" spans="1:2" ht="15">
      <c r="A47" s="86" t="s">
        <v>105</v>
      </c>
      <c r="B47" s="139">
        <v>10308437.39</v>
      </c>
    </row>
    <row r="48" spans="1:4" ht="15">
      <c r="A48" s="85" t="s">
        <v>85</v>
      </c>
      <c r="B48" s="140"/>
      <c r="D48" s="136"/>
    </row>
    <row r="49" spans="1:2" ht="15">
      <c r="A49" s="86" t="s">
        <v>106</v>
      </c>
      <c r="B49" s="139">
        <v>8620628.91</v>
      </c>
    </row>
    <row r="50" spans="1:2" ht="15">
      <c r="A50" s="89" t="s">
        <v>107</v>
      </c>
      <c r="B50" s="159"/>
    </row>
    <row r="51" spans="1:2" ht="15">
      <c r="A51" s="87" t="s">
        <v>108</v>
      </c>
      <c r="B51" s="160"/>
    </row>
    <row r="52" spans="1:2" ht="15">
      <c r="A52" s="91" t="s">
        <v>109</v>
      </c>
      <c r="B52" s="142">
        <f>B54+B55+B56+B57+B58+B59+B60+B61+B62+B63</f>
        <v>9810565.609999998</v>
      </c>
    </row>
    <row r="53" spans="1:2" ht="15">
      <c r="A53" s="85" t="s">
        <v>110</v>
      </c>
      <c r="B53" s="140"/>
    </row>
    <row r="54" spans="1:2" ht="15">
      <c r="A54" s="86" t="s">
        <v>111</v>
      </c>
      <c r="B54" s="139">
        <v>241.9</v>
      </c>
    </row>
    <row r="55" spans="1:2" ht="15">
      <c r="A55" s="86" t="s">
        <v>112</v>
      </c>
      <c r="B55" s="139">
        <v>12261.47</v>
      </c>
    </row>
    <row r="56" spans="1:2" ht="15">
      <c r="A56" s="86" t="s">
        <v>113</v>
      </c>
      <c r="B56" s="139"/>
    </row>
    <row r="57" spans="1:2" ht="15">
      <c r="A57" s="86" t="s">
        <v>114</v>
      </c>
      <c r="B57" s="139">
        <f>7752637.51</f>
        <v>7752637.51</v>
      </c>
    </row>
    <row r="58" spans="1:2" ht="15">
      <c r="A58" s="86" t="s">
        <v>115</v>
      </c>
      <c r="B58" s="139">
        <v>1563490.31</v>
      </c>
    </row>
    <row r="59" spans="1:2" ht="15">
      <c r="A59" s="86" t="s">
        <v>116</v>
      </c>
      <c r="B59" s="139">
        <v>556135.19</v>
      </c>
    </row>
    <row r="60" spans="1:2" ht="15">
      <c r="A60" s="86" t="s">
        <v>117</v>
      </c>
      <c r="B60" s="139"/>
    </row>
    <row r="61" spans="1:2" ht="15">
      <c r="A61" s="86" t="s">
        <v>118</v>
      </c>
      <c r="B61" s="139">
        <v>141683.03</v>
      </c>
    </row>
    <row r="62" spans="1:2" ht="15">
      <c r="A62" s="86" t="s">
        <v>119</v>
      </c>
      <c r="B62" s="139"/>
    </row>
    <row r="63" spans="1:2" ht="15">
      <c r="A63" s="86" t="s">
        <v>120</v>
      </c>
      <c r="B63" s="139">
        <v>-215883.8</v>
      </c>
    </row>
    <row r="64" spans="1:4" ht="15">
      <c r="A64" s="86" t="s">
        <v>121</v>
      </c>
      <c r="B64" s="139"/>
      <c r="D64">
        <v>-216242.27</v>
      </c>
    </row>
    <row r="65" spans="1:4" ht="15">
      <c r="A65" s="89" t="s">
        <v>122</v>
      </c>
      <c r="B65" s="141"/>
      <c r="D65">
        <v>-358.88</v>
      </c>
    </row>
    <row r="66" spans="1:2" ht="15">
      <c r="A66" s="87" t="s">
        <v>123</v>
      </c>
      <c r="B66" s="140"/>
    </row>
    <row r="67" spans="1:4" ht="15">
      <c r="A67" s="87" t="s">
        <v>124</v>
      </c>
      <c r="B67" s="140"/>
      <c r="D67" s="171">
        <f>D64-D65</f>
        <v>-215883.38999999998</v>
      </c>
    </row>
    <row r="68" spans="1:2" ht="15">
      <c r="A68" s="91" t="s">
        <v>125</v>
      </c>
      <c r="B68" s="143">
        <v>44072.86</v>
      </c>
    </row>
    <row r="69" ht="12.75">
      <c r="A6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27.25390625" style="0" customWidth="1"/>
    <col min="2" max="2" width="35.00390625" style="0" customWidth="1"/>
    <col min="4" max="4" width="18.625" style="0" customWidth="1"/>
    <col min="5" max="5" width="15.75390625" style="0" hidden="1" customWidth="1"/>
    <col min="6" max="6" width="12.75390625" style="0" bestFit="1" customWidth="1"/>
  </cols>
  <sheetData>
    <row r="1" spans="1:4" ht="14.25">
      <c r="A1" s="213" t="s">
        <v>165</v>
      </c>
      <c r="B1" s="213"/>
      <c r="C1" s="213"/>
      <c r="D1" s="213"/>
    </row>
    <row r="2" spans="1:4" ht="22.5" customHeight="1">
      <c r="A2" s="214" t="s">
        <v>0</v>
      </c>
      <c r="B2" s="188"/>
      <c r="C2" s="96" t="s">
        <v>1</v>
      </c>
      <c r="D2" s="95" t="s">
        <v>2</v>
      </c>
    </row>
    <row r="3" spans="1:4" ht="33.75" customHeight="1">
      <c r="A3" s="214" t="s">
        <v>3</v>
      </c>
      <c r="B3" s="188"/>
      <c r="C3" s="97" t="s">
        <v>17</v>
      </c>
      <c r="D3" s="135">
        <f>D8+D12+D16+D21</f>
        <v>35219756.66</v>
      </c>
    </row>
    <row r="4" spans="1:4" ht="15.75" customHeight="1">
      <c r="A4" s="189" t="s">
        <v>4</v>
      </c>
      <c r="B4" s="190"/>
      <c r="C4" s="97"/>
      <c r="D4" s="135"/>
    </row>
    <row r="5" spans="1:4" ht="15">
      <c r="A5" s="211" t="s">
        <v>175</v>
      </c>
      <c r="B5" s="96" t="s">
        <v>5</v>
      </c>
      <c r="C5" s="112" t="s">
        <v>159</v>
      </c>
      <c r="D5" s="144">
        <v>625</v>
      </c>
    </row>
    <row r="6" spans="1:4" ht="30">
      <c r="A6" s="211"/>
      <c r="B6" s="96" t="s">
        <v>6</v>
      </c>
      <c r="C6" s="112" t="s">
        <v>166</v>
      </c>
      <c r="D6" s="144">
        <v>46161.82</v>
      </c>
    </row>
    <row r="7" spans="1:4" ht="15">
      <c r="A7" s="211"/>
      <c r="B7" s="96" t="s">
        <v>158</v>
      </c>
      <c r="C7" s="112" t="s">
        <v>17</v>
      </c>
      <c r="D7" s="144">
        <v>526999.25</v>
      </c>
    </row>
    <row r="8" spans="1:5" ht="43.5" customHeight="1">
      <c r="A8" s="211"/>
      <c r="B8" s="96" t="s">
        <v>7</v>
      </c>
      <c r="C8" s="112" t="s">
        <v>154</v>
      </c>
      <c r="D8" s="144">
        <v>29378138.14</v>
      </c>
      <c r="E8" s="136">
        <f>D5*D6+D7</f>
        <v>29378136.75</v>
      </c>
    </row>
    <row r="9" spans="1:6" ht="15">
      <c r="A9" s="211" t="s">
        <v>167</v>
      </c>
      <c r="B9" s="96" t="s">
        <v>5</v>
      </c>
      <c r="C9" s="112" t="s">
        <v>159</v>
      </c>
      <c r="D9" s="144">
        <v>768</v>
      </c>
      <c r="F9" s="136"/>
    </row>
    <row r="10" spans="1:4" ht="30">
      <c r="A10" s="211"/>
      <c r="B10" s="96" t="s">
        <v>6</v>
      </c>
      <c r="C10" s="112" t="s">
        <v>166</v>
      </c>
      <c r="D10" s="144">
        <v>3426.18</v>
      </c>
    </row>
    <row r="11" spans="1:4" ht="15">
      <c r="A11" s="211"/>
      <c r="B11" s="96" t="s">
        <v>158</v>
      </c>
      <c r="C11" s="112" t="s">
        <v>17</v>
      </c>
      <c r="D11" s="144">
        <v>74894.36</v>
      </c>
    </row>
    <row r="12" spans="1:5" ht="28.5" customHeight="1">
      <c r="A12" s="211"/>
      <c r="B12" s="96" t="s">
        <v>7</v>
      </c>
      <c r="C12" s="112" t="s">
        <v>17</v>
      </c>
      <c r="D12" s="144">
        <v>2706202.52</v>
      </c>
      <c r="E12">
        <f>D9*D10+D11</f>
        <v>2706200.5999999996</v>
      </c>
    </row>
    <row r="13" spans="1:6" ht="15.75" customHeight="1">
      <c r="A13" s="179" t="s">
        <v>230</v>
      </c>
      <c r="B13" s="96" t="s">
        <v>5</v>
      </c>
      <c r="C13" s="112" t="s">
        <v>159</v>
      </c>
      <c r="D13" s="144">
        <v>36</v>
      </c>
      <c r="F13" s="136"/>
    </row>
    <row r="14" spans="1:6" ht="29.25" customHeight="1">
      <c r="A14" s="179"/>
      <c r="B14" s="96" t="s">
        <v>6</v>
      </c>
      <c r="C14" s="112" t="s">
        <v>166</v>
      </c>
      <c r="D14" s="144">
        <v>59086.111</v>
      </c>
      <c r="F14" s="136"/>
    </row>
    <row r="15" spans="1:4" ht="17.25" customHeight="1">
      <c r="A15" s="179"/>
      <c r="B15" s="96" t="s">
        <v>158</v>
      </c>
      <c r="C15" s="112" t="s">
        <v>17</v>
      </c>
      <c r="D15" s="165">
        <v>0</v>
      </c>
    </row>
    <row r="16" spans="1:5" ht="18" customHeight="1">
      <c r="A16" s="179"/>
      <c r="B16" s="210" t="s">
        <v>7</v>
      </c>
      <c r="C16" s="211" t="s">
        <v>154</v>
      </c>
      <c r="D16" s="212">
        <v>2127100</v>
      </c>
      <c r="E16" s="38">
        <f>D13*D14+D15</f>
        <v>2127099.996</v>
      </c>
    </row>
    <row r="17" spans="1:4" ht="9" customHeight="1">
      <c r="A17" s="179"/>
      <c r="B17" s="210"/>
      <c r="C17" s="211"/>
      <c r="D17" s="212"/>
    </row>
    <row r="18" spans="1:4" ht="16.5" customHeight="1">
      <c r="A18" s="179" t="s">
        <v>231</v>
      </c>
      <c r="B18" s="96" t="s">
        <v>5</v>
      </c>
      <c r="C18" s="112" t="s">
        <v>159</v>
      </c>
      <c r="D18" s="144">
        <v>85</v>
      </c>
    </row>
    <row r="19" spans="1:4" ht="14.25" customHeight="1">
      <c r="A19" s="179"/>
      <c r="B19" s="96" t="s">
        <v>6</v>
      </c>
      <c r="C19" s="112" t="s">
        <v>166</v>
      </c>
      <c r="D19" s="144">
        <v>11862.54</v>
      </c>
    </row>
    <row r="20" spans="1:4" ht="14.25" customHeight="1">
      <c r="A20" s="179"/>
      <c r="B20" s="96" t="s">
        <v>158</v>
      </c>
      <c r="C20" s="112" t="s">
        <v>17</v>
      </c>
      <c r="D20" s="166">
        <v>0</v>
      </c>
    </row>
    <row r="21" spans="1:4" ht="13.5" customHeight="1">
      <c r="A21" s="179"/>
      <c r="B21" s="210" t="s">
        <v>7</v>
      </c>
      <c r="C21" s="211" t="s">
        <v>154</v>
      </c>
      <c r="D21" s="212">
        <v>1008316</v>
      </c>
    </row>
    <row r="22" spans="1:5" ht="31.5" customHeight="1">
      <c r="A22" s="179"/>
      <c r="B22" s="210"/>
      <c r="C22" s="211"/>
      <c r="D22" s="212"/>
      <c r="E22" s="163">
        <f>D18*D19+D20</f>
        <v>1008315.9</v>
      </c>
    </row>
    <row r="23" spans="1:4" ht="31.5" customHeight="1">
      <c r="A23" s="179" t="s">
        <v>236</v>
      </c>
      <c r="B23" s="96" t="s">
        <v>5</v>
      </c>
      <c r="C23" s="112" t="s">
        <v>159</v>
      </c>
      <c r="D23" s="144"/>
    </row>
    <row r="24" spans="1:5" ht="31.5" customHeight="1">
      <c r="A24" s="179"/>
      <c r="B24" s="96" t="s">
        <v>6</v>
      </c>
      <c r="C24" s="112" t="s">
        <v>166</v>
      </c>
      <c r="D24" s="144"/>
      <c r="E24" s="164">
        <f>E8+E12+E16+E22</f>
        <v>35219753.246</v>
      </c>
    </row>
    <row r="25" spans="1:4" ht="31.5" customHeight="1">
      <c r="A25" s="179"/>
      <c r="B25" s="96" t="s">
        <v>158</v>
      </c>
      <c r="C25" s="112" t="s">
        <v>17</v>
      </c>
      <c r="D25" s="144"/>
    </row>
    <row r="26" spans="1:4" ht="31.5" customHeight="1">
      <c r="A26" s="179"/>
      <c r="B26" s="210" t="s">
        <v>7</v>
      </c>
      <c r="C26" s="211" t="s">
        <v>154</v>
      </c>
      <c r="D26" s="212"/>
    </row>
    <row r="27" spans="1:4" ht="12.75">
      <c r="A27" s="179"/>
      <c r="B27" s="210"/>
      <c r="C27" s="211"/>
      <c r="D27" s="212"/>
    </row>
    <row r="28" spans="1:4" ht="15.75" customHeight="1">
      <c r="A28" s="214" t="s">
        <v>0</v>
      </c>
      <c r="B28" s="188"/>
      <c r="C28" s="96" t="s">
        <v>1</v>
      </c>
      <c r="D28" s="95" t="s">
        <v>2</v>
      </c>
    </row>
    <row r="29" spans="1:4" ht="31.5" customHeight="1">
      <c r="A29" s="214" t="s">
        <v>8</v>
      </c>
      <c r="B29" s="188"/>
      <c r="C29" s="97"/>
      <c r="D29" s="97"/>
    </row>
    <row r="30" spans="1:4" ht="15.75" customHeight="1">
      <c r="A30" s="189" t="s">
        <v>4</v>
      </c>
      <c r="B30" s="190"/>
      <c r="C30" s="97"/>
      <c r="D30" s="97"/>
    </row>
    <row r="31" spans="1:4" ht="15">
      <c r="A31" s="191"/>
      <c r="B31" s="93" t="s">
        <v>5</v>
      </c>
      <c r="C31" s="97"/>
      <c r="D31" s="97"/>
    </row>
    <row r="32" spans="1:4" ht="15">
      <c r="A32" s="192"/>
      <c r="B32" s="93" t="s">
        <v>7</v>
      </c>
      <c r="C32" s="97"/>
      <c r="D32" s="97"/>
    </row>
    <row r="33" spans="1:4" ht="15.75">
      <c r="A33" s="2"/>
      <c r="D33" s="136"/>
    </row>
  </sheetData>
  <sheetProtection/>
  <mergeCells count="22">
    <mergeCell ref="A29:B29"/>
    <mergeCell ref="A30:B30"/>
    <mergeCell ref="A31:A32"/>
    <mergeCell ref="A9:A12"/>
    <mergeCell ref="B16:B17"/>
    <mergeCell ref="A18:A22"/>
    <mergeCell ref="B21:B22"/>
    <mergeCell ref="A28:B28"/>
    <mergeCell ref="A13:A17"/>
    <mergeCell ref="A23:A27"/>
    <mergeCell ref="A1:D1"/>
    <mergeCell ref="C16:C17"/>
    <mergeCell ref="D16:D17"/>
    <mergeCell ref="A2:B2"/>
    <mergeCell ref="A3:B3"/>
    <mergeCell ref="A4:B4"/>
    <mergeCell ref="A5:A8"/>
    <mergeCell ref="B26:B27"/>
    <mergeCell ref="C26:C27"/>
    <mergeCell ref="D26:D27"/>
    <mergeCell ref="C21:C22"/>
    <mergeCell ref="D21:D22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4">
      <selection activeCell="L11" sqref="L11"/>
    </sheetView>
  </sheetViews>
  <sheetFormatPr defaultColWidth="9.00390625" defaultRowHeight="12.75"/>
  <cols>
    <col min="1" max="1" width="30.25390625" style="0" customWidth="1"/>
    <col min="2" max="2" width="4.125" style="0" customWidth="1"/>
    <col min="3" max="3" width="7.625" style="0" customWidth="1"/>
    <col min="4" max="4" width="0.12890625" style="0" hidden="1" customWidth="1"/>
    <col min="5" max="5" width="0.2421875" style="0" hidden="1" customWidth="1"/>
    <col min="7" max="7" width="5.125" style="0" customWidth="1"/>
    <col min="8" max="8" width="8.875" style="0" customWidth="1"/>
    <col min="9" max="9" width="1.37890625" style="0" customWidth="1"/>
    <col min="11" max="11" width="4.75390625" style="0" customWidth="1"/>
    <col min="12" max="12" width="7.75390625" style="0" customWidth="1"/>
  </cols>
  <sheetData>
    <row r="1" spans="1:12" ht="15">
      <c r="A1" s="184" t="s">
        <v>155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>
      <c r="A2" s="243"/>
      <c r="B2" s="214" t="s">
        <v>255</v>
      </c>
      <c r="C2" s="257"/>
      <c r="D2" s="188"/>
      <c r="E2" s="103">
        <v>20</v>
      </c>
      <c r="F2" s="104">
        <v>2015</v>
      </c>
      <c r="G2" s="246" t="s">
        <v>9</v>
      </c>
      <c r="H2" s="247"/>
      <c r="I2" s="103"/>
      <c r="J2" s="104">
        <v>2016</v>
      </c>
      <c r="K2" s="246" t="s">
        <v>10</v>
      </c>
      <c r="L2" s="247"/>
    </row>
    <row r="3" spans="1:12" ht="15" hidden="1">
      <c r="A3" s="244"/>
      <c r="B3" s="248" t="s">
        <v>11</v>
      </c>
      <c r="C3" s="249"/>
      <c r="D3" s="250"/>
      <c r="E3" s="254"/>
      <c r="F3" s="255"/>
      <c r="G3" s="255"/>
      <c r="H3" s="256"/>
      <c r="I3" s="254"/>
      <c r="J3" s="255"/>
      <c r="K3" s="255"/>
      <c r="L3" s="256"/>
    </row>
    <row r="4" spans="1:12" ht="51" customHeight="1">
      <c r="A4" s="245"/>
      <c r="B4" s="251"/>
      <c r="C4" s="252"/>
      <c r="D4" s="253"/>
      <c r="E4" s="180" t="s">
        <v>11</v>
      </c>
      <c r="F4" s="182"/>
      <c r="G4" s="185"/>
      <c r="H4" s="97" t="s">
        <v>156</v>
      </c>
      <c r="I4" s="180" t="s">
        <v>11</v>
      </c>
      <c r="J4" s="182"/>
      <c r="K4" s="185"/>
      <c r="L4" s="97" t="s">
        <v>157</v>
      </c>
    </row>
    <row r="5" spans="1:17" ht="15.75">
      <c r="A5" s="101">
        <v>1</v>
      </c>
      <c r="B5" s="258">
        <v>2</v>
      </c>
      <c r="C5" s="259"/>
      <c r="D5" s="260"/>
      <c r="E5" s="258">
        <v>3</v>
      </c>
      <c r="F5" s="259"/>
      <c r="G5" s="260"/>
      <c r="H5" s="102">
        <v>4</v>
      </c>
      <c r="I5" s="258">
        <v>5</v>
      </c>
      <c r="J5" s="259"/>
      <c r="K5" s="260"/>
      <c r="L5" s="102">
        <v>6</v>
      </c>
      <c r="N5" s="24"/>
      <c r="O5" s="24"/>
      <c r="P5" s="24"/>
      <c r="Q5" s="24"/>
    </row>
    <row r="6" spans="1:17" ht="15">
      <c r="A6" s="180" t="s">
        <v>12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5"/>
      <c r="N6" s="24"/>
      <c r="O6" s="24"/>
      <c r="P6" s="24"/>
      <c r="Q6" s="24"/>
    </row>
    <row r="7" spans="1:17" ht="33" customHeight="1">
      <c r="A7" s="99" t="s">
        <v>13</v>
      </c>
      <c r="B7" s="180">
        <v>1001</v>
      </c>
      <c r="C7" s="182"/>
      <c r="D7" s="185"/>
      <c r="E7" s="180">
        <f>F9+E10+F11+F12+F13</f>
        <v>1663</v>
      </c>
      <c r="F7" s="182"/>
      <c r="G7" s="185"/>
      <c r="H7" s="107">
        <f>E7/B7*100</f>
        <v>166.13386613386615</v>
      </c>
      <c r="I7" s="180">
        <f>I9+I10+I11+I12</f>
        <v>1576</v>
      </c>
      <c r="J7" s="182"/>
      <c r="K7" s="185"/>
      <c r="L7" s="108">
        <f>I7/B7*100</f>
        <v>157.44255744255744</v>
      </c>
      <c r="M7" s="16"/>
      <c r="N7" s="16"/>
      <c r="O7" s="16"/>
      <c r="P7" s="24"/>
      <c r="Q7" s="100"/>
    </row>
    <row r="8" spans="1:12" ht="27" customHeight="1">
      <c r="A8" s="99" t="s">
        <v>14</v>
      </c>
      <c r="B8" s="180"/>
      <c r="C8" s="182"/>
      <c r="D8" s="185"/>
      <c r="E8" s="180"/>
      <c r="F8" s="182"/>
      <c r="G8" s="185"/>
      <c r="H8" s="94"/>
      <c r="I8" s="180"/>
      <c r="J8" s="182"/>
      <c r="K8" s="185"/>
      <c r="L8" s="94"/>
    </row>
    <row r="9" spans="1:12" ht="79.5" customHeight="1">
      <c r="A9" s="99" t="s">
        <v>174</v>
      </c>
      <c r="B9" s="180">
        <v>650</v>
      </c>
      <c r="C9" s="182"/>
      <c r="D9" s="185"/>
      <c r="E9" s="105"/>
      <c r="F9" s="182">
        <v>625</v>
      </c>
      <c r="G9" s="185"/>
      <c r="H9" s="109">
        <f>F9/B9*100</f>
        <v>96.15384615384616</v>
      </c>
      <c r="I9" s="180">
        <v>685</v>
      </c>
      <c r="J9" s="182"/>
      <c r="K9" s="185"/>
      <c r="L9" s="110">
        <f>I9/B9*100</f>
        <v>105.38461538461539</v>
      </c>
    </row>
    <row r="10" spans="1:12" ht="83.25" customHeight="1">
      <c r="A10" s="99" t="s">
        <v>173</v>
      </c>
      <c r="B10" s="180">
        <v>768</v>
      </c>
      <c r="C10" s="182"/>
      <c r="D10" s="185"/>
      <c r="E10" s="180">
        <v>768</v>
      </c>
      <c r="F10" s="182"/>
      <c r="G10" s="185"/>
      <c r="H10" s="107">
        <f>E10/B10*100</f>
        <v>100</v>
      </c>
      <c r="I10" s="180">
        <v>768</v>
      </c>
      <c r="J10" s="182"/>
      <c r="K10" s="185"/>
      <c r="L10" s="107">
        <f>I10/B10*100</f>
        <v>100</v>
      </c>
    </row>
    <row r="11" spans="1:12" ht="54" customHeight="1">
      <c r="A11" s="99" t="s">
        <v>230</v>
      </c>
      <c r="B11" s="180">
        <v>35</v>
      </c>
      <c r="C11" s="181"/>
      <c r="D11" s="106"/>
      <c r="E11" s="105"/>
      <c r="F11" s="182">
        <v>35</v>
      </c>
      <c r="G11" s="183"/>
      <c r="H11" s="107"/>
      <c r="I11" s="180">
        <v>37</v>
      </c>
      <c r="J11" s="181"/>
      <c r="K11" s="183"/>
      <c r="L11" s="107"/>
    </row>
    <row r="12" spans="1:12" ht="30" customHeight="1">
      <c r="A12" s="99" t="s">
        <v>232</v>
      </c>
      <c r="B12" s="180">
        <v>85</v>
      </c>
      <c r="C12" s="181"/>
      <c r="D12" s="106"/>
      <c r="E12" s="105"/>
      <c r="F12" s="182">
        <v>85</v>
      </c>
      <c r="G12" s="183"/>
      <c r="H12" s="107"/>
      <c r="I12" s="180">
        <v>86</v>
      </c>
      <c r="J12" s="181"/>
      <c r="K12" s="183"/>
      <c r="L12" s="107"/>
    </row>
    <row r="13" spans="1:12" ht="59.25" customHeight="1">
      <c r="A13" s="99" t="s">
        <v>236</v>
      </c>
      <c r="B13" s="180">
        <v>150</v>
      </c>
      <c r="C13" s="181"/>
      <c r="D13" s="106"/>
      <c r="E13" s="105"/>
      <c r="F13" s="182">
        <v>150</v>
      </c>
      <c r="G13" s="183"/>
      <c r="H13" s="107">
        <f>E13/B13*100</f>
        <v>0</v>
      </c>
      <c r="I13" s="180">
        <v>0</v>
      </c>
      <c r="J13" s="181"/>
      <c r="K13" s="183"/>
      <c r="L13" s="107">
        <f>I13/B13*100</f>
        <v>0</v>
      </c>
    </row>
    <row r="14" spans="1:12" ht="52.5" customHeight="1">
      <c r="A14" s="99" t="s">
        <v>15</v>
      </c>
      <c r="B14" s="180"/>
      <c r="C14" s="182"/>
      <c r="D14" s="185"/>
      <c r="E14" s="180"/>
      <c r="F14" s="182"/>
      <c r="G14" s="185"/>
      <c r="H14" s="107"/>
      <c r="I14" s="180"/>
      <c r="J14" s="182"/>
      <c r="K14" s="185"/>
      <c r="L14" s="107"/>
    </row>
    <row r="15" spans="1:12" ht="15">
      <c r="A15" s="180" t="s">
        <v>16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5"/>
    </row>
    <row r="16" spans="1:12" ht="15">
      <c r="A16" s="67"/>
      <c r="B16" s="180" t="s">
        <v>17</v>
      </c>
      <c r="C16" s="182"/>
      <c r="D16" s="185"/>
      <c r="E16" s="180" t="s">
        <v>17</v>
      </c>
      <c r="F16" s="182"/>
      <c r="G16" s="185"/>
      <c r="H16" s="97" t="s">
        <v>18</v>
      </c>
      <c r="I16" s="180" t="s">
        <v>17</v>
      </c>
      <c r="J16" s="182"/>
      <c r="K16" s="185"/>
      <c r="L16" s="97" t="s">
        <v>18</v>
      </c>
    </row>
    <row r="17" spans="1:18" ht="31.5" customHeight="1">
      <c r="A17" s="67" t="s">
        <v>19</v>
      </c>
      <c r="B17" s="186">
        <v>55803922.71</v>
      </c>
      <c r="C17" s="187"/>
      <c r="D17" s="173"/>
      <c r="E17" s="174">
        <v>34703336.52</v>
      </c>
      <c r="F17" s="175"/>
      <c r="G17" s="176"/>
      <c r="H17" s="145">
        <f>E17/B17*100</f>
        <v>62.18798757274675</v>
      </c>
      <c r="I17" s="238"/>
      <c r="J17" s="239"/>
      <c r="K17" s="240"/>
      <c r="L17" s="108">
        <f>I17/B17*100</f>
        <v>0</v>
      </c>
      <c r="M17" s="177"/>
      <c r="N17" s="177"/>
      <c r="O17" s="177"/>
      <c r="P17" s="24"/>
      <c r="Q17" s="24"/>
      <c r="R17" s="24"/>
    </row>
    <row r="18" spans="1:18" ht="12.75" customHeight="1">
      <c r="A18" s="218" t="s">
        <v>168</v>
      </c>
      <c r="B18" s="220">
        <v>688377.77</v>
      </c>
      <c r="C18" s="221"/>
      <c r="D18" s="222"/>
      <c r="E18" s="226">
        <v>700000</v>
      </c>
      <c r="F18" s="227"/>
      <c r="G18" s="228"/>
      <c r="H18" s="241">
        <v>115</v>
      </c>
      <c r="I18" s="232"/>
      <c r="J18" s="233"/>
      <c r="K18" s="234"/>
      <c r="L18" s="216">
        <f>I18/B18*100</f>
        <v>0</v>
      </c>
      <c r="M18" s="24"/>
      <c r="N18" s="24"/>
      <c r="O18" s="24"/>
      <c r="P18" s="24"/>
      <c r="Q18" s="24"/>
      <c r="R18" s="24"/>
    </row>
    <row r="19" spans="1:18" ht="23.25" customHeight="1">
      <c r="A19" s="219"/>
      <c r="B19" s="223"/>
      <c r="C19" s="224"/>
      <c r="D19" s="225"/>
      <c r="E19" s="229"/>
      <c r="F19" s="230"/>
      <c r="G19" s="231"/>
      <c r="H19" s="242"/>
      <c r="I19" s="235"/>
      <c r="J19" s="236"/>
      <c r="K19" s="237"/>
      <c r="L19" s="217"/>
      <c r="M19" s="178"/>
      <c r="N19" s="178"/>
      <c r="O19" s="178"/>
      <c r="P19" s="24"/>
      <c r="Q19" s="24"/>
      <c r="R19" s="24"/>
    </row>
    <row r="20" spans="1:18" ht="18" customHeight="1">
      <c r="A20" s="111" t="s">
        <v>169</v>
      </c>
      <c r="B20" s="211">
        <v>0</v>
      </c>
      <c r="C20" s="211"/>
      <c r="D20" s="211"/>
      <c r="E20" s="112"/>
      <c r="F20" s="211">
        <v>0</v>
      </c>
      <c r="G20" s="211"/>
      <c r="H20" s="107"/>
      <c r="I20" s="215">
        <v>0</v>
      </c>
      <c r="J20" s="215"/>
      <c r="K20" s="215"/>
      <c r="L20" s="94"/>
      <c r="M20" s="178"/>
      <c r="N20" s="178"/>
      <c r="O20" s="178"/>
      <c r="P20" s="24"/>
      <c r="Q20" s="24"/>
      <c r="R20" s="24"/>
    </row>
  </sheetData>
  <sheetProtection/>
  <mergeCells count="56">
    <mergeCell ref="A6:L6"/>
    <mergeCell ref="B2:D2"/>
    <mergeCell ref="B5:D5"/>
    <mergeCell ref="E5:G5"/>
    <mergeCell ref="I5:K5"/>
    <mergeCell ref="E10:G10"/>
    <mergeCell ref="I10:K10"/>
    <mergeCell ref="A2:A4"/>
    <mergeCell ref="G2:H2"/>
    <mergeCell ref="K2:L2"/>
    <mergeCell ref="B3:D4"/>
    <mergeCell ref="E3:H3"/>
    <mergeCell ref="I3:L3"/>
    <mergeCell ref="E4:G4"/>
    <mergeCell ref="I4:K4"/>
    <mergeCell ref="I18:K19"/>
    <mergeCell ref="E16:G16"/>
    <mergeCell ref="I16:K16"/>
    <mergeCell ref="I17:K17"/>
    <mergeCell ref="H18:H19"/>
    <mergeCell ref="A18:A19"/>
    <mergeCell ref="B18:D19"/>
    <mergeCell ref="E18:G19"/>
    <mergeCell ref="E7:G7"/>
    <mergeCell ref="B10:D10"/>
    <mergeCell ref="B16:D16"/>
    <mergeCell ref="F11:G11"/>
    <mergeCell ref="F12:G12"/>
    <mergeCell ref="B11:C11"/>
    <mergeCell ref="B12:C12"/>
    <mergeCell ref="M17:O17"/>
    <mergeCell ref="I9:K9"/>
    <mergeCell ref="M19:O20"/>
    <mergeCell ref="B20:D20"/>
    <mergeCell ref="F20:G20"/>
    <mergeCell ref="I20:K20"/>
    <mergeCell ref="B9:D9"/>
    <mergeCell ref="L18:L19"/>
    <mergeCell ref="I11:K11"/>
    <mergeCell ref="I12:K12"/>
    <mergeCell ref="B17:D17"/>
    <mergeCell ref="E17:G17"/>
    <mergeCell ref="A15:L15"/>
    <mergeCell ref="B14:D14"/>
    <mergeCell ref="E14:G14"/>
    <mergeCell ref="I14:K14"/>
    <mergeCell ref="B13:C13"/>
    <mergeCell ref="F13:G13"/>
    <mergeCell ref="I13:K13"/>
    <mergeCell ref="A1:L1"/>
    <mergeCell ref="B7:D7"/>
    <mergeCell ref="B8:D8"/>
    <mergeCell ref="E8:G8"/>
    <mergeCell ref="I7:K7"/>
    <mergeCell ref="I8:K8"/>
    <mergeCell ref="F9:G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SheetLayoutView="100" zoomScalePageLayoutView="0" workbookViewId="0" topLeftCell="A103">
      <selection activeCell="O170" sqref="O170"/>
    </sheetView>
  </sheetViews>
  <sheetFormatPr defaultColWidth="9.00390625" defaultRowHeight="12.75"/>
  <cols>
    <col min="1" max="1" width="51.875" style="0" customWidth="1"/>
    <col min="2" max="2" width="6.875" style="0" customWidth="1"/>
    <col min="3" max="3" width="14.00390625" style="136" customWidth="1"/>
    <col min="4" max="4" width="14.00390625" style="0" customWidth="1"/>
    <col min="5" max="5" width="12.375" style="0" customWidth="1"/>
    <col min="6" max="6" width="21.125" style="0" hidden="1" customWidth="1"/>
    <col min="7" max="7" width="13.125" style="0" hidden="1" customWidth="1"/>
    <col min="8" max="8" width="13.25390625" style="0" hidden="1" customWidth="1"/>
    <col min="9" max="9" width="14.375" style="136" hidden="1" customWidth="1"/>
    <col min="10" max="10" width="12.75390625" style="136" hidden="1" customWidth="1"/>
    <col min="11" max="11" width="12.75390625" style="0" hidden="1" customWidth="1"/>
    <col min="12" max="12" width="14.375" style="0" hidden="1" customWidth="1"/>
    <col min="13" max="13" width="12.75390625" style="0" bestFit="1" customWidth="1"/>
    <col min="14" max="14" width="14.625" style="0" customWidth="1"/>
    <col min="15" max="15" width="14.75390625" style="0" customWidth="1"/>
    <col min="16" max="16" width="11.625" style="0" customWidth="1"/>
  </cols>
  <sheetData>
    <row r="1" spans="1:6" ht="15">
      <c r="A1" s="113" t="s">
        <v>221</v>
      </c>
      <c r="B1" s="113"/>
      <c r="C1" s="149"/>
      <c r="D1" s="113"/>
      <c r="E1" s="113"/>
      <c r="F1" s="25"/>
    </row>
    <row r="2" spans="1:5" ht="3.75" customHeight="1">
      <c r="A2" s="85" t="s">
        <v>20</v>
      </c>
      <c r="B2" s="78"/>
      <c r="C2" s="138"/>
      <c r="D2" s="78"/>
      <c r="E2" s="78"/>
    </row>
    <row r="3" spans="1:5" ht="12" customHeight="1">
      <c r="A3" s="98" t="s">
        <v>0</v>
      </c>
      <c r="B3" s="191" t="s">
        <v>21</v>
      </c>
      <c r="C3" s="150" t="s">
        <v>22</v>
      </c>
      <c r="D3" s="262" t="s">
        <v>23</v>
      </c>
      <c r="E3" s="263"/>
    </row>
    <row r="4" spans="1:5" ht="11.25" customHeight="1" hidden="1">
      <c r="A4" s="114"/>
      <c r="B4" s="261"/>
      <c r="C4" s="151" t="s">
        <v>17</v>
      </c>
      <c r="D4" s="264"/>
      <c r="E4" s="265"/>
    </row>
    <row r="5" spans="1:5" ht="151.5" customHeight="1">
      <c r="A5" s="115"/>
      <c r="B5" s="192"/>
      <c r="C5" s="152" t="s">
        <v>17</v>
      </c>
      <c r="D5" s="93" t="s">
        <v>24</v>
      </c>
      <c r="E5" s="93" t="s">
        <v>25</v>
      </c>
    </row>
    <row r="6" spans="1:5" ht="14.25" customHeight="1">
      <c r="A6" s="67" t="s">
        <v>26</v>
      </c>
      <c r="B6" s="93" t="s">
        <v>27</v>
      </c>
      <c r="C6" s="147">
        <f>3003.68+5900</f>
        <v>8903.68</v>
      </c>
      <c r="D6" s="147">
        <f>C6</f>
        <v>8903.68</v>
      </c>
      <c r="E6" s="61"/>
    </row>
    <row r="7" spans="1:9" ht="16.5" customHeight="1">
      <c r="A7" s="116" t="s">
        <v>28</v>
      </c>
      <c r="B7" s="117" t="s">
        <v>27</v>
      </c>
      <c r="C7" s="132">
        <f>C9+C22+C47</f>
        <v>35845756.66</v>
      </c>
      <c r="D7" s="132">
        <f>D9+D47</f>
        <v>35743756.66</v>
      </c>
      <c r="E7" s="61"/>
      <c r="I7" s="136">
        <f>C7-C6</f>
        <v>35836852.98</v>
      </c>
    </row>
    <row r="8" spans="1:5" ht="15" customHeight="1">
      <c r="A8" s="67" t="s">
        <v>4</v>
      </c>
      <c r="B8" s="93" t="s">
        <v>27</v>
      </c>
      <c r="C8" s="133"/>
      <c r="D8" s="131"/>
      <c r="E8" s="61"/>
    </row>
    <row r="9" spans="1:10" ht="13.5" customHeight="1">
      <c r="A9" s="118" t="s">
        <v>29</v>
      </c>
      <c r="B9" s="191" t="s">
        <v>27</v>
      </c>
      <c r="C9" s="270">
        <f>C11+C12+C13+C14+C15</f>
        <v>35219756.66</v>
      </c>
      <c r="D9" s="266">
        <f>C9</f>
        <v>35219756.66</v>
      </c>
      <c r="E9" s="218"/>
      <c r="I9" s="136">
        <v>55803922.71</v>
      </c>
      <c r="J9" s="136">
        <f>I9-C9</f>
        <v>20584166.050000004</v>
      </c>
    </row>
    <row r="10" spans="1:14" ht="18" customHeight="1">
      <c r="A10" s="67" t="s">
        <v>126</v>
      </c>
      <c r="B10" s="192"/>
      <c r="C10" s="271"/>
      <c r="D10" s="267"/>
      <c r="E10" s="219"/>
      <c r="M10">
        <f>35321756.66-102000</f>
        <v>35219756.66</v>
      </c>
      <c r="N10" s="136">
        <f>M10-C9</f>
        <v>0</v>
      </c>
    </row>
    <row r="11" spans="1:9" ht="33" customHeight="1">
      <c r="A11" s="67" t="s">
        <v>174</v>
      </c>
      <c r="B11" s="93"/>
      <c r="C11" s="133">
        <v>29378138.14</v>
      </c>
      <c r="D11" s="131">
        <f>SUM(C11)</f>
        <v>29378138.14</v>
      </c>
      <c r="E11" s="61"/>
      <c r="F11" s="23">
        <f>D11+D12+D13+D14</f>
        <v>35219756.66</v>
      </c>
      <c r="G11" s="23">
        <f>F11-C9</f>
        <v>0</v>
      </c>
      <c r="I11" s="136">
        <f>C7-I9-C22</f>
        <v>-20060166.050000004</v>
      </c>
    </row>
    <row r="12" spans="1:5" ht="30" customHeight="1">
      <c r="A12" s="67" t="s">
        <v>167</v>
      </c>
      <c r="B12" s="93"/>
      <c r="C12" s="133">
        <v>2706202.52</v>
      </c>
      <c r="D12" s="131">
        <f aca="true" t="shared" si="0" ref="D12:D17">C12</f>
        <v>2706202.52</v>
      </c>
      <c r="E12" s="61"/>
    </row>
    <row r="13" spans="1:5" ht="30" customHeight="1">
      <c r="A13" s="123" t="s">
        <v>233</v>
      </c>
      <c r="B13" s="93"/>
      <c r="C13" s="133">
        <v>2127100</v>
      </c>
      <c r="D13" s="131">
        <f t="shared" si="0"/>
        <v>2127100</v>
      </c>
      <c r="E13" s="61"/>
    </row>
    <row r="14" spans="1:5" ht="30" customHeight="1">
      <c r="A14" s="128" t="s">
        <v>232</v>
      </c>
      <c r="B14" s="93"/>
      <c r="C14" s="133">
        <v>1008316</v>
      </c>
      <c r="D14" s="131">
        <f t="shared" si="0"/>
        <v>1008316</v>
      </c>
      <c r="E14" s="61"/>
    </row>
    <row r="15" spans="1:5" ht="30" customHeight="1">
      <c r="A15" s="128" t="s">
        <v>236</v>
      </c>
      <c r="B15" s="93"/>
      <c r="C15" s="133"/>
      <c r="D15" s="131"/>
      <c r="E15" s="61"/>
    </row>
    <row r="16" spans="1:9" ht="32.25" customHeight="1">
      <c r="A16" s="67" t="s">
        <v>127</v>
      </c>
      <c r="B16" s="93">
        <v>351</v>
      </c>
      <c r="C16" s="133"/>
      <c r="D16" s="131">
        <f t="shared" si="0"/>
        <v>0</v>
      </c>
      <c r="E16" s="61"/>
      <c r="F16" s="37"/>
      <c r="I16" s="136">
        <f>C16+C18+C19+C20+C21</f>
        <v>35219756.66</v>
      </c>
    </row>
    <row r="17" spans="1:5" ht="30" customHeight="1">
      <c r="A17" s="67" t="s">
        <v>128</v>
      </c>
      <c r="B17" s="93"/>
      <c r="C17" s="133"/>
      <c r="D17" s="131">
        <f t="shared" si="0"/>
        <v>0</v>
      </c>
      <c r="E17" s="61"/>
    </row>
    <row r="18" spans="1:9" ht="30" customHeight="1">
      <c r="A18" s="67" t="s">
        <v>129</v>
      </c>
      <c r="B18" s="93">
        <v>192</v>
      </c>
      <c r="C18" s="133">
        <v>25227800</v>
      </c>
      <c r="D18" s="133">
        <v>25227801</v>
      </c>
      <c r="E18" s="61"/>
      <c r="F18" s="37"/>
      <c r="H18" s="24"/>
      <c r="I18" s="137"/>
    </row>
    <row r="19" spans="1:9" ht="35.25" customHeight="1">
      <c r="A19" s="67" t="s">
        <v>130</v>
      </c>
      <c r="B19" s="93">
        <v>0</v>
      </c>
      <c r="C19" s="133">
        <f>4588436.52+98000+38420.14+294000+184000</f>
        <v>5202856.659999999</v>
      </c>
      <c r="D19" s="133">
        <f>4588436.52+98000</f>
        <v>4686436.52</v>
      </c>
      <c r="E19" s="61"/>
      <c r="H19" s="24"/>
      <c r="I19" s="137"/>
    </row>
    <row r="20" spans="1:9" ht="15" customHeight="1">
      <c r="A20" s="67" t="s">
        <v>131</v>
      </c>
      <c r="B20" s="93">
        <v>191</v>
      </c>
      <c r="C20" s="133">
        <v>2662000</v>
      </c>
      <c r="D20" s="133">
        <v>2662000</v>
      </c>
      <c r="E20" s="61"/>
      <c r="H20" s="24"/>
      <c r="I20" s="137"/>
    </row>
    <row r="21" spans="1:9" ht="16.5" customHeight="1">
      <c r="A21" s="67" t="s">
        <v>132</v>
      </c>
      <c r="B21" s="93">
        <v>916</v>
      </c>
      <c r="C21" s="133">
        <v>2127100</v>
      </c>
      <c r="D21" s="133">
        <v>2127100</v>
      </c>
      <c r="E21" s="61"/>
      <c r="H21" s="24"/>
      <c r="I21" s="137"/>
    </row>
    <row r="22" spans="1:10" ht="16.5" customHeight="1">
      <c r="A22" s="148" t="s">
        <v>245</v>
      </c>
      <c r="B22" s="93"/>
      <c r="C22" s="132">
        <f>C23+C24+C25+C26+C27+C28+C29+C30+C31+C32+C33+C34+C35+C36+C37+C38+C39</f>
        <v>102000</v>
      </c>
      <c r="D22" s="147">
        <f>D23+D24+D27+D28+D29+D30+D31+D33+D32+D38+D39</f>
        <v>102000</v>
      </c>
      <c r="E22" s="61"/>
      <c r="H22" s="24"/>
      <c r="I22" s="137">
        <v>2288371.45</v>
      </c>
      <c r="J22" s="136">
        <f>I22-C22</f>
        <v>2186371.45</v>
      </c>
    </row>
    <row r="23" spans="1:9" ht="12.75" customHeight="1" hidden="1">
      <c r="A23" s="67" t="s">
        <v>237</v>
      </c>
      <c r="B23" s="93">
        <v>310</v>
      </c>
      <c r="C23" s="133"/>
      <c r="D23" s="131"/>
      <c r="E23" s="61"/>
      <c r="H23" s="24"/>
      <c r="I23" s="137"/>
    </row>
    <row r="24" spans="1:9" ht="12.75" customHeight="1" hidden="1">
      <c r="A24" s="67" t="s">
        <v>238</v>
      </c>
      <c r="B24" s="93">
        <v>225</v>
      </c>
      <c r="C24" s="133"/>
      <c r="D24" s="131"/>
      <c r="E24" s="61"/>
      <c r="H24" s="24"/>
      <c r="I24" s="137"/>
    </row>
    <row r="25" spans="1:9" ht="12.75" customHeight="1" hidden="1">
      <c r="A25" s="67" t="s">
        <v>238</v>
      </c>
      <c r="B25" s="93">
        <v>225</v>
      </c>
      <c r="C25" s="133"/>
      <c r="D25" s="131"/>
      <c r="E25" s="61"/>
      <c r="H25" s="24"/>
      <c r="I25" s="137"/>
    </row>
    <row r="26" spans="1:9" ht="12.75" customHeight="1" hidden="1">
      <c r="A26" s="67" t="s">
        <v>252</v>
      </c>
      <c r="B26" s="93"/>
      <c r="C26" s="133"/>
      <c r="D26" s="131"/>
      <c r="E26" s="61"/>
      <c r="H26" s="24"/>
      <c r="I26" s="137"/>
    </row>
    <row r="27" spans="1:9" ht="12.75" customHeight="1" hidden="1">
      <c r="A27" s="67" t="s">
        <v>239</v>
      </c>
      <c r="B27" s="93">
        <v>225</v>
      </c>
      <c r="C27" s="133"/>
      <c r="D27" s="131"/>
      <c r="E27" s="61"/>
      <c r="H27" s="24"/>
      <c r="I27" s="137"/>
    </row>
    <row r="28" spans="1:9" ht="12.75" customHeight="1" hidden="1">
      <c r="A28" s="67" t="s">
        <v>240</v>
      </c>
      <c r="B28" s="93">
        <v>225</v>
      </c>
      <c r="C28" s="133"/>
      <c r="D28" s="131"/>
      <c r="E28" s="61"/>
      <c r="H28" s="24"/>
      <c r="I28" s="137"/>
    </row>
    <row r="29" spans="1:9" ht="12.75" customHeight="1" hidden="1">
      <c r="A29" s="67" t="s">
        <v>241</v>
      </c>
      <c r="B29" s="93">
        <v>226</v>
      </c>
      <c r="C29" s="133"/>
      <c r="D29" s="131"/>
      <c r="E29" s="61"/>
      <c r="H29" s="24"/>
      <c r="I29" s="137"/>
    </row>
    <row r="30" spans="1:9" ht="12.75" customHeight="1" hidden="1">
      <c r="A30" s="67" t="s">
        <v>242</v>
      </c>
      <c r="B30" s="93">
        <v>340</v>
      </c>
      <c r="C30" s="133"/>
      <c r="D30" s="131"/>
      <c r="E30" s="61"/>
      <c r="H30" s="24"/>
      <c r="I30" s="137"/>
    </row>
    <row r="31" spans="1:9" ht="12.75" customHeight="1">
      <c r="A31" s="67" t="s">
        <v>243</v>
      </c>
      <c r="B31" s="93">
        <v>221</v>
      </c>
      <c r="C31" s="133">
        <f>102000</f>
        <v>102000</v>
      </c>
      <c r="D31" s="133">
        <f>102000</f>
        <v>102000</v>
      </c>
      <c r="E31" s="61"/>
      <c r="H31" s="24"/>
      <c r="I31" s="137"/>
    </row>
    <row r="32" spans="1:9" ht="19.5" customHeight="1" hidden="1">
      <c r="A32" s="67" t="s">
        <v>248</v>
      </c>
      <c r="B32" s="93">
        <v>226</v>
      </c>
      <c r="C32" s="133"/>
      <c r="D32" s="133"/>
      <c r="E32" s="61"/>
      <c r="H32" s="24"/>
      <c r="I32" s="137"/>
    </row>
    <row r="33" spans="1:9" ht="12.75" customHeight="1" hidden="1">
      <c r="A33" s="67" t="s">
        <v>244</v>
      </c>
      <c r="B33" s="93">
        <v>310</v>
      </c>
      <c r="C33" s="133"/>
      <c r="D33" s="133"/>
      <c r="E33" s="61"/>
      <c r="H33" s="24"/>
      <c r="I33" s="137"/>
    </row>
    <row r="34" spans="1:9" ht="12.75" customHeight="1" hidden="1">
      <c r="A34" s="67" t="s">
        <v>253</v>
      </c>
      <c r="B34" s="93">
        <v>211</v>
      </c>
      <c r="C34" s="133"/>
      <c r="D34" s="133"/>
      <c r="E34" s="61"/>
      <c r="H34" s="24"/>
      <c r="I34" s="137"/>
    </row>
    <row r="35" spans="1:9" ht="12.75" customHeight="1" hidden="1">
      <c r="A35" s="67" t="s">
        <v>253</v>
      </c>
      <c r="B35" s="93">
        <v>213</v>
      </c>
      <c r="C35" s="133"/>
      <c r="D35" s="133"/>
      <c r="E35" s="61"/>
      <c r="H35" s="24"/>
      <c r="I35" s="137"/>
    </row>
    <row r="36" spans="1:9" ht="12.75" customHeight="1" hidden="1">
      <c r="A36" s="67" t="s">
        <v>250</v>
      </c>
      <c r="B36" s="93">
        <v>211</v>
      </c>
      <c r="C36" s="133"/>
      <c r="D36" s="133"/>
      <c r="E36" s="61"/>
      <c r="H36" s="24"/>
      <c r="I36" s="137"/>
    </row>
    <row r="37" spans="1:9" ht="12.75" customHeight="1" hidden="1">
      <c r="A37" s="67" t="s">
        <v>250</v>
      </c>
      <c r="B37" s="93">
        <v>213</v>
      </c>
      <c r="C37" s="133"/>
      <c r="D37" s="133"/>
      <c r="E37" s="61"/>
      <c r="H37" s="24"/>
      <c r="I37" s="137"/>
    </row>
    <row r="38" spans="1:9" ht="12.75" customHeight="1">
      <c r="A38" s="67" t="s">
        <v>250</v>
      </c>
      <c r="B38" s="93">
        <v>226</v>
      </c>
      <c r="C38" s="133"/>
      <c r="D38" s="133"/>
      <c r="E38" s="61"/>
      <c r="H38" s="24"/>
      <c r="I38" s="137"/>
    </row>
    <row r="39" spans="1:9" ht="12.75" customHeight="1" hidden="1">
      <c r="A39" s="67" t="s">
        <v>251</v>
      </c>
      <c r="B39" s="93"/>
      <c r="C39" s="133"/>
      <c r="D39" s="131"/>
      <c r="E39" s="61"/>
      <c r="H39" s="24"/>
      <c r="I39" s="137"/>
    </row>
    <row r="40" spans="1:9" ht="12.75" customHeight="1" hidden="1">
      <c r="A40" s="67" t="s">
        <v>249</v>
      </c>
      <c r="B40" s="93"/>
      <c r="C40" s="133"/>
      <c r="D40" s="131"/>
      <c r="E40" s="61"/>
      <c r="H40" s="24"/>
      <c r="I40" s="137"/>
    </row>
    <row r="41" spans="1:9" ht="15.75" customHeight="1" hidden="1">
      <c r="A41" s="67" t="s">
        <v>37</v>
      </c>
      <c r="B41" s="93">
        <v>221</v>
      </c>
      <c r="C41" s="133"/>
      <c r="D41" s="131">
        <f>SUM(C41)</f>
        <v>0</v>
      </c>
      <c r="E41" s="61"/>
      <c r="H41" s="24"/>
      <c r="I41" s="137"/>
    </row>
    <row r="42" spans="1:9" ht="19.5" customHeight="1" hidden="1">
      <c r="A42" s="67" t="s">
        <v>141</v>
      </c>
      <c r="B42" s="93">
        <v>225</v>
      </c>
      <c r="C42" s="133"/>
      <c r="D42" s="131">
        <f>SUM(C42)</f>
        <v>0</v>
      </c>
      <c r="E42" s="61"/>
      <c r="H42" s="24"/>
      <c r="I42" s="137"/>
    </row>
    <row r="43" spans="1:9" ht="16.5" customHeight="1" hidden="1">
      <c r="A43" s="67" t="s">
        <v>142</v>
      </c>
      <c r="B43" s="93">
        <v>226</v>
      </c>
      <c r="C43" s="133"/>
      <c r="D43" s="131">
        <f>SUM(C43)</f>
        <v>0</v>
      </c>
      <c r="E43" s="61"/>
      <c r="H43" s="24"/>
      <c r="I43" s="137"/>
    </row>
    <row r="44" spans="1:9" ht="19.5" customHeight="1" hidden="1">
      <c r="A44" s="67" t="s">
        <v>143</v>
      </c>
      <c r="B44" s="93">
        <v>310</v>
      </c>
      <c r="C44" s="133"/>
      <c r="D44" s="131">
        <f>SUM(C44)</f>
        <v>0</v>
      </c>
      <c r="E44" s="61"/>
      <c r="H44" s="24"/>
      <c r="I44" s="137"/>
    </row>
    <row r="45" spans="1:9" ht="20.25" customHeight="1" hidden="1">
      <c r="A45" s="67" t="s">
        <v>144</v>
      </c>
      <c r="B45" s="93">
        <v>340</v>
      </c>
      <c r="C45" s="133"/>
      <c r="D45" s="131">
        <f>SUM(C45)</f>
        <v>0</v>
      </c>
      <c r="E45" s="61"/>
      <c r="H45" s="24"/>
      <c r="I45" s="137"/>
    </row>
    <row r="46" spans="1:9" ht="29.25" customHeight="1" hidden="1">
      <c r="A46" s="67" t="s">
        <v>30</v>
      </c>
      <c r="B46" s="93" t="s">
        <v>27</v>
      </c>
      <c r="C46" s="133"/>
      <c r="D46" s="131"/>
      <c r="E46" s="61"/>
      <c r="H46" s="24"/>
      <c r="I46" s="137"/>
    </row>
    <row r="47" spans="1:9" ht="29.25" customHeight="1">
      <c r="A47" s="148" t="s">
        <v>256</v>
      </c>
      <c r="B47" s="168"/>
      <c r="C47" s="132">
        <f>C48+C49+C50</f>
        <v>524000</v>
      </c>
      <c r="D47" s="132">
        <f>D48+D49+D50</f>
        <v>524000</v>
      </c>
      <c r="E47" s="61"/>
      <c r="H47" s="24"/>
      <c r="I47" s="137"/>
    </row>
    <row r="48" spans="1:9" ht="29.25" customHeight="1">
      <c r="A48" s="67" t="s">
        <v>223</v>
      </c>
      <c r="B48" s="93" t="s">
        <v>27</v>
      </c>
      <c r="C48" s="133">
        <v>160000</v>
      </c>
      <c r="D48" s="131">
        <f>C48</f>
        <v>160000</v>
      </c>
      <c r="E48" s="61"/>
      <c r="H48" s="24"/>
      <c r="I48" s="137">
        <f>C48+C49+C50+C51</f>
        <v>524000</v>
      </c>
    </row>
    <row r="49" spans="1:9" ht="30.75" customHeight="1">
      <c r="A49" s="67" t="s">
        <v>133</v>
      </c>
      <c r="B49" s="93" t="s">
        <v>27</v>
      </c>
      <c r="C49" s="133">
        <v>264000</v>
      </c>
      <c r="D49" s="131">
        <f>C49</f>
        <v>264000</v>
      </c>
      <c r="E49" s="61"/>
      <c r="H49" s="24"/>
      <c r="I49" s="137"/>
    </row>
    <row r="50" spans="1:5" ht="18" customHeight="1">
      <c r="A50" s="67" t="s">
        <v>31</v>
      </c>
      <c r="B50" s="93" t="s">
        <v>27</v>
      </c>
      <c r="C50" s="133">
        <v>100000</v>
      </c>
      <c r="D50" s="131">
        <f>C50</f>
        <v>100000</v>
      </c>
      <c r="E50" s="61"/>
    </row>
    <row r="51" spans="1:5" ht="24.75" customHeight="1">
      <c r="A51" s="128" t="s">
        <v>236</v>
      </c>
      <c r="B51" s="93"/>
      <c r="C51" s="133">
        <v>0</v>
      </c>
      <c r="D51" s="131"/>
      <c r="E51" s="61"/>
    </row>
    <row r="52" spans="1:10" ht="24" customHeight="1">
      <c r="A52" s="67" t="s">
        <v>32</v>
      </c>
      <c r="B52" s="93" t="s">
        <v>27</v>
      </c>
      <c r="C52" s="131"/>
      <c r="D52" s="131"/>
      <c r="E52" s="61"/>
      <c r="I52" s="136">
        <v>55803922.71</v>
      </c>
      <c r="J52" s="136">
        <f>C53-I52</f>
        <v>-19953662.363860004</v>
      </c>
    </row>
    <row r="53" spans="1:14" ht="18" customHeight="1">
      <c r="A53" s="116" t="s">
        <v>222</v>
      </c>
      <c r="B53" s="62"/>
      <c r="C53" s="132">
        <f>C65+C77+C82+C97+C103+C106+C156+C120</f>
        <v>35850260.34614</v>
      </c>
      <c r="D53" s="132">
        <f>SUM(C53)</f>
        <v>35850260.34614</v>
      </c>
      <c r="E53" s="61"/>
      <c r="F53" s="57">
        <f>C7-C53</f>
        <v>-4503.68614000082</v>
      </c>
      <c r="G53" s="24"/>
      <c r="H53" s="24"/>
      <c r="I53" s="137">
        <f>C6+C7-C53</f>
        <v>4399.993859998882</v>
      </c>
      <c r="J53" s="136">
        <f>I52-C53</f>
        <v>19953662.363860004</v>
      </c>
      <c r="K53">
        <v>4900</v>
      </c>
      <c r="L53">
        <v>4900</v>
      </c>
      <c r="M53" s="136">
        <f>C7+C6-C53</f>
        <v>4399.993859998882</v>
      </c>
      <c r="N53" s="136"/>
    </row>
    <row r="54" spans="1:14" ht="15.75" customHeight="1" hidden="1">
      <c r="A54" s="67" t="s">
        <v>4</v>
      </c>
      <c r="B54" s="61"/>
      <c r="C54" s="131"/>
      <c r="D54" s="131"/>
      <c r="E54" s="61"/>
      <c r="K54">
        <v>12954000</v>
      </c>
      <c r="L54">
        <v>14558060.38</v>
      </c>
      <c r="M54" s="136"/>
      <c r="N54" s="136"/>
    </row>
    <row r="55" spans="1:12" ht="30" customHeight="1" hidden="1">
      <c r="A55" s="67" t="s">
        <v>127</v>
      </c>
      <c r="B55" s="61">
        <v>351</v>
      </c>
      <c r="C55" s="132"/>
      <c r="D55" s="131">
        <f>SUM(C55)</f>
        <v>0</v>
      </c>
      <c r="E55" s="61"/>
      <c r="F55" s="38">
        <f>C55*0.302</f>
        <v>0</v>
      </c>
      <c r="I55" s="136">
        <f>C55+C65+C82+C97+C101+C106+C113</f>
        <v>32557756.666139998</v>
      </c>
      <c r="K55">
        <v>10000</v>
      </c>
      <c r="L55">
        <v>10000</v>
      </c>
    </row>
    <row r="56" spans="1:12" ht="15.75" customHeight="1" hidden="1">
      <c r="A56" s="67" t="s">
        <v>134</v>
      </c>
      <c r="B56" s="61"/>
      <c r="C56" s="133"/>
      <c r="D56" s="131">
        <f>SUM(C56)</f>
        <v>0</v>
      </c>
      <c r="E56" s="61"/>
      <c r="H56" s="136">
        <f>C58+C69+C86</f>
        <v>6460646.006139999</v>
      </c>
      <c r="I56" s="136">
        <f>C53-I55</f>
        <v>3292503.6799999997</v>
      </c>
      <c r="K56">
        <v>1006282.37</v>
      </c>
      <c r="L56">
        <v>1006282.37</v>
      </c>
    </row>
    <row r="57" spans="1:12" ht="15.75" customHeight="1" hidden="1">
      <c r="A57" s="67" t="s">
        <v>135</v>
      </c>
      <c r="B57" s="97">
        <v>211</v>
      </c>
      <c r="C57" s="133"/>
      <c r="D57" s="131">
        <f>C57</f>
        <v>0</v>
      </c>
      <c r="E57" s="61"/>
      <c r="I57" s="136">
        <f>I52-I55</f>
        <v>23246166.043860003</v>
      </c>
      <c r="K57">
        <v>474000</v>
      </c>
      <c r="L57">
        <v>474000</v>
      </c>
    </row>
    <row r="58" spans="1:12" ht="15.75" customHeight="1" hidden="1">
      <c r="A58" s="67" t="s">
        <v>136</v>
      </c>
      <c r="B58" s="97">
        <v>213</v>
      </c>
      <c r="C58" s="133">
        <f>C57*30.2%</f>
        <v>0</v>
      </c>
      <c r="D58" s="131">
        <f>C58</f>
        <v>0</v>
      </c>
      <c r="E58" s="61"/>
      <c r="F58" s="37">
        <v>0</v>
      </c>
      <c r="K58">
        <v>150000</v>
      </c>
      <c r="L58">
        <v>144000</v>
      </c>
    </row>
    <row r="59" spans="1:12" ht="15.75" customHeight="1" hidden="1">
      <c r="A59" s="67" t="s">
        <v>137</v>
      </c>
      <c r="B59" s="97"/>
      <c r="C59" s="133">
        <f>C57+C58</f>
        <v>0</v>
      </c>
      <c r="D59" s="131">
        <f>C59</f>
        <v>0</v>
      </c>
      <c r="E59" s="61"/>
      <c r="F59" s="38"/>
      <c r="L59">
        <v>22555</v>
      </c>
    </row>
    <row r="60" spans="1:12" ht="29.25" customHeight="1" hidden="1">
      <c r="A60" s="67" t="s">
        <v>128</v>
      </c>
      <c r="B60" s="97"/>
      <c r="C60" s="133">
        <f>C17</f>
        <v>0</v>
      </c>
      <c r="D60" s="131">
        <f>C60</f>
        <v>0</v>
      </c>
      <c r="E60" s="61"/>
      <c r="F60" s="38">
        <f>F57-F59</f>
        <v>0</v>
      </c>
      <c r="G60">
        <f>F60*30.2</f>
        <v>0</v>
      </c>
      <c r="K60" s="136">
        <f>SUM(K53:K59)</f>
        <v>14599182.37</v>
      </c>
      <c r="L60" s="136">
        <f>SUM(L53:L59)</f>
        <v>16219797.75</v>
      </c>
    </row>
    <row r="61" spans="1:11" ht="15.75" customHeight="1" hidden="1">
      <c r="A61" s="67" t="s">
        <v>134</v>
      </c>
      <c r="B61" s="97"/>
      <c r="C61" s="133"/>
      <c r="D61" s="131"/>
      <c r="E61" s="61"/>
      <c r="F61">
        <v>1.302</v>
      </c>
      <c r="G61" s="24"/>
      <c r="H61" s="24"/>
      <c r="I61" s="137"/>
      <c r="J61" s="137"/>
      <c r="K61">
        <v>14651078.67</v>
      </c>
    </row>
    <row r="62" spans="1:12" ht="15.75" customHeight="1" hidden="1">
      <c r="A62" s="67" t="s">
        <v>138</v>
      </c>
      <c r="B62" s="97">
        <v>211</v>
      </c>
      <c r="C62" s="133"/>
      <c r="D62" s="131">
        <f>C62</f>
        <v>0</v>
      </c>
      <c r="E62" s="61"/>
      <c r="F62" s="39">
        <f>F60/F61</f>
        <v>0</v>
      </c>
      <c r="G62" s="24"/>
      <c r="H62" s="24"/>
      <c r="I62" s="137"/>
      <c r="J62" s="137"/>
      <c r="K62" s="136">
        <f>K61-K60</f>
        <v>51896.300000000745</v>
      </c>
      <c r="L62">
        <v>51896.3</v>
      </c>
    </row>
    <row r="63" spans="1:12" ht="28.5" customHeight="1" hidden="1">
      <c r="A63" s="67" t="s">
        <v>139</v>
      </c>
      <c r="B63" s="97">
        <v>213</v>
      </c>
      <c r="C63" s="133"/>
      <c r="D63" s="131">
        <f>C63</f>
        <v>0</v>
      </c>
      <c r="E63" s="61"/>
      <c r="F63" s="39">
        <f>F60-F62</f>
        <v>0</v>
      </c>
      <c r="G63" s="24"/>
      <c r="H63" s="24"/>
      <c r="I63" s="137"/>
      <c r="J63" s="137"/>
      <c r="L63" s="136">
        <f>L60+L62</f>
        <v>16271694.05</v>
      </c>
    </row>
    <row r="64" spans="1:10" ht="15.75" customHeight="1" hidden="1">
      <c r="A64" s="67" t="s">
        <v>137</v>
      </c>
      <c r="B64" s="97"/>
      <c r="C64" s="133">
        <f>C62+C63</f>
        <v>0</v>
      </c>
      <c r="D64" s="131">
        <f>C64</f>
        <v>0</v>
      </c>
      <c r="E64" s="61"/>
      <c r="G64" s="24"/>
      <c r="H64" s="24"/>
      <c r="I64" s="137"/>
      <c r="J64" s="137"/>
    </row>
    <row r="65" spans="1:12" ht="31.5" customHeight="1">
      <c r="A65" s="67" t="s">
        <v>129</v>
      </c>
      <c r="B65" s="97"/>
      <c r="C65" s="132">
        <f>C55+C76</f>
        <v>25227800.00308</v>
      </c>
      <c r="D65" s="132">
        <f>D55+D76</f>
        <v>25227800.00308</v>
      </c>
      <c r="E65" s="61"/>
      <c r="F65">
        <f>C65</f>
        <v>25227800.00308</v>
      </c>
      <c r="G65" s="24"/>
      <c r="H65" s="24"/>
      <c r="I65" s="137">
        <f>C65-C76</f>
        <v>0</v>
      </c>
      <c r="J65" s="137">
        <v>25227800</v>
      </c>
      <c r="L65" s="136">
        <f>L63-L64</f>
        <v>16271694.05</v>
      </c>
    </row>
    <row r="66" spans="1:13" ht="15.75" customHeight="1">
      <c r="A66" s="67" t="s">
        <v>134</v>
      </c>
      <c r="B66" s="97"/>
      <c r="C66" s="133"/>
      <c r="D66" s="133"/>
      <c r="E66" s="61"/>
      <c r="G66" s="24"/>
      <c r="H66" s="24"/>
      <c r="I66" s="137"/>
      <c r="J66" s="137"/>
      <c r="M66" s="136"/>
    </row>
    <row r="67" spans="1:15" ht="15.75" customHeight="1">
      <c r="A67" s="67" t="s">
        <v>34</v>
      </c>
      <c r="B67" s="97">
        <v>211</v>
      </c>
      <c r="C67" s="133">
        <f>18323963.13+469327.41</f>
        <v>18793290.54</v>
      </c>
      <c r="D67" s="133">
        <f>C67</f>
        <v>18793290.54</v>
      </c>
      <c r="E67" s="61"/>
      <c r="F67" s="136">
        <f>C67</f>
        <v>18793290.54</v>
      </c>
      <c r="G67" s="137">
        <f>C67</f>
        <v>18793290.54</v>
      </c>
      <c r="H67" s="137">
        <f>G67-I76</f>
        <v>18793290.54</v>
      </c>
      <c r="I67" s="137"/>
      <c r="J67" s="137"/>
      <c r="M67" s="136"/>
      <c r="O67" s="136"/>
    </row>
    <row r="68" spans="1:15" ht="15.75" customHeight="1">
      <c r="A68" s="67" t="s">
        <v>35</v>
      </c>
      <c r="B68" s="97">
        <v>212</v>
      </c>
      <c r="C68" s="133"/>
      <c r="D68" s="133"/>
      <c r="E68" s="61"/>
      <c r="F68">
        <f aca="true" t="shared" si="1" ref="F68:F75">C68</f>
        <v>0</v>
      </c>
      <c r="G68" s="24">
        <v>0.302</v>
      </c>
      <c r="H68" s="24"/>
      <c r="I68" s="137"/>
      <c r="J68" s="137"/>
      <c r="O68" s="136"/>
    </row>
    <row r="69" spans="1:15" ht="15.75" customHeight="1">
      <c r="A69" s="67" t="s">
        <v>140</v>
      </c>
      <c r="B69" s="97">
        <v>213</v>
      </c>
      <c r="C69" s="133">
        <f>C67*30.2%-0.01</f>
        <v>5675573.73308</v>
      </c>
      <c r="D69" s="133">
        <f>D67*30.2%-0.01</f>
        <v>5675573.73308</v>
      </c>
      <c r="E69" s="61"/>
      <c r="F69">
        <f t="shared" si="1"/>
        <v>5675573.73308</v>
      </c>
      <c r="G69" s="24">
        <f>G67*G68</f>
        <v>5675573.743079999</v>
      </c>
      <c r="H69" s="24"/>
      <c r="I69" s="137"/>
      <c r="J69" s="137">
        <f>I68*100/130.2</f>
        <v>0</v>
      </c>
      <c r="M69" s="136"/>
      <c r="O69" s="136"/>
    </row>
    <row r="70" spans="1:10" ht="15.75" customHeight="1">
      <c r="A70" s="67" t="s">
        <v>37</v>
      </c>
      <c r="B70" s="97">
        <v>221</v>
      </c>
      <c r="C70" s="133"/>
      <c r="D70" s="133"/>
      <c r="E70" s="61"/>
      <c r="F70">
        <f t="shared" si="1"/>
        <v>0</v>
      </c>
      <c r="G70" s="24"/>
      <c r="H70" s="24"/>
      <c r="I70" s="137"/>
      <c r="J70" s="137"/>
    </row>
    <row r="71" spans="1:15" ht="15.75" customHeight="1">
      <c r="A71" s="67" t="s">
        <v>38</v>
      </c>
      <c r="B71" s="97">
        <v>222</v>
      </c>
      <c r="C71" s="133">
        <v>0</v>
      </c>
      <c r="D71" s="133">
        <v>0</v>
      </c>
      <c r="E71" s="61"/>
      <c r="F71">
        <f t="shared" si="1"/>
        <v>0</v>
      </c>
      <c r="G71" s="137">
        <f>C67+C69</f>
        <v>24468864.27308</v>
      </c>
      <c r="H71" s="24">
        <f>G71-C69</f>
        <v>18793290.54</v>
      </c>
      <c r="I71" s="137"/>
      <c r="J71" s="137"/>
      <c r="M71" s="136"/>
      <c r="N71" s="136"/>
      <c r="O71" s="136"/>
    </row>
    <row r="72" spans="1:13" ht="15.75" customHeight="1">
      <c r="A72" s="67" t="s">
        <v>141</v>
      </c>
      <c r="B72" s="97">
        <v>225</v>
      </c>
      <c r="C72" s="133">
        <f>1370000-611064.27</f>
        <v>758935.73</v>
      </c>
      <c r="D72" s="133">
        <f>C72</f>
        <v>758935.73</v>
      </c>
      <c r="E72" s="61"/>
      <c r="F72">
        <f t="shared" si="1"/>
        <v>758935.73</v>
      </c>
      <c r="G72" s="24"/>
      <c r="H72" s="24"/>
      <c r="I72" s="137"/>
      <c r="J72" s="137"/>
      <c r="M72" s="136"/>
    </row>
    <row r="73" spans="1:10" ht="15.75" customHeight="1">
      <c r="A73" s="67" t="s">
        <v>142</v>
      </c>
      <c r="B73" s="97">
        <v>226</v>
      </c>
      <c r="C73" s="133"/>
      <c r="D73" s="133"/>
      <c r="E73" s="61"/>
      <c r="F73">
        <f t="shared" si="1"/>
        <v>0</v>
      </c>
      <c r="G73" s="24"/>
      <c r="H73" s="24"/>
      <c r="I73" s="137"/>
      <c r="J73" s="137"/>
    </row>
    <row r="74" spans="1:10" ht="15.75" customHeight="1">
      <c r="A74" s="67" t="s">
        <v>143</v>
      </c>
      <c r="B74" s="97">
        <v>310</v>
      </c>
      <c r="C74" s="133">
        <v>0</v>
      </c>
      <c r="D74" s="133">
        <v>0</v>
      </c>
      <c r="E74" s="61"/>
      <c r="F74">
        <f t="shared" si="1"/>
        <v>0</v>
      </c>
      <c r="G74" s="24"/>
      <c r="H74" s="24"/>
      <c r="I74" s="137"/>
      <c r="J74" s="137"/>
    </row>
    <row r="75" spans="1:13" ht="15.75" customHeight="1">
      <c r="A75" s="67" t="s">
        <v>144</v>
      </c>
      <c r="B75" s="97">
        <v>340</v>
      </c>
      <c r="C75" s="133">
        <v>0</v>
      </c>
      <c r="D75" s="133">
        <v>0</v>
      </c>
      <c r="E75" s="61"/>
      <c r="F75">
        <f t="shared" si="1"/>
        <v>0</v>
      </c>
      <c r="G75" s="24"/>
      <c r="H75" s="24"/>
      <c r="I75" s="137"/>
      <c r="J75" s="137"/>
      <c r="M75" s="136"/>
    </row>
    <row r="76" spans="1:14" ht="15.75" customHeight="1">
      <c r="A76" s="67" t="s">
        <v>137</v>
      </c>
      <c r="B76" s="97"/>
      <c r="C76" s="133">
        <f>SUM(C67:C75)</f>
        <v>25227800.00308</v>
      </c>
      <c r="D76" s="133">
        <f>SUM(D67:D75)</f>
        <v>25227800.00308</v>
      </c>
      <c r="E76" s="61"/>
      <c r="F76">
        <f>SUM(F72:F75)</f>
        <v>758935.73</v>
      </c>
      <c r="G76" s="24">
        <f>C65-C76</f>
        <v>0</v>
      </c>
      <c r="H76" s="24">
        <v>1.302</v>
      </c>
      <c r="I76" s="137"/>
      <c r="J76" s="137"/>
      <c r="N76" s="136"/>
    </row>
    <row r="77" spans="1:10" ht="30.75" customHeight="1" hidden="1">
      <c r="A77" s="67" t="s">
        <v>260</v>
      </c>
      <c r="B77" s="97"/>
      <c r="C77" s="132">
        <f>C81</f>
        <v>0</v>
      </c>
      <c r="D77" s="132">
        <f>D81</f>
        <v>0</v>
      </c>
      <c r="E77" s="61"/>
      <c r="G77" s="24"/>
      <c r="H77" s="24"/>
      <c r="I77" s="137"/>
      <c r="J77" s="137"/>
    </row>
    <row r="78" spans="1:10" ht="15.75" customHeight="1" hidden="1">
      <c r="A78" s="67" t="s">
        <v>134</v>
      </c>
      <c r="B78" s="97"/>
      <c r="C78" s="133"/>
      <c r="D78" s="133"/>
      <c r="E78" s="61"/>
      <c r="G78" s="24"/>
      <c r="H78" s="24"/>
      <c r="I78" s="137"/>
      <c r="J78" s="137"/>
    </row>
    <row r="79" spans="1:10" ht="15.75" customHeight="1" hidden="1">
      <c r="A79" s="67" t="s">
        <v>261</v>
      </c>
      <c r="B79" s="97">
        <v>221</v>
      </c>
      <c r="C79" s="133"/>
      <c r="D79" s="133">
        <f>C79</f>
        <v>0</v>
      </c>
      <c r="E79" s="61"/>
      <c r="G79" s="24"/>
      <c r="H79" s="24"/>
      <c r="I79" s="137"/>
      <c r="J79" s="137"/>
    </row>
    <row r="80" spans="1:10" ht="15.75" customHeight="1" hidden="1">
      <c r="A80" s="67" t="s">
        <v>262</v>
      </c>
      <c r="B80" s="97">
        <v>226</v>
      </c>
      <c r="C80" s="133"/>
      <c r="D80" s="133">
        <f>C80</f>
        <v>0</v>
      </c>
      <c r="E80" s="61"/>
      <c r="G80" s="24"/>
      <c r="H80" s="24"/>
      <c r="I80" s="137"/>
      <c r="J80" s="137"/>
    </row>
    <row r="81" spans="1:10" ht="15.75" customHeight="1" hidden="1">
      <c r="A81" s="67" t="s">
        <v>149</v>
      </c>
      <c r="B81" s="97"/>
      <c r="C81" s="132">
        <f>SUM(C79:C80)</f>
        <v>0</v>
      </c>
      <c r="D81" s="132">
        <f>C81</f>
        <v>0</v>
      </c>
      <c r="E81" s="61"/>
      <c r="G81" s="24"/>
      <c r="H81" s="24"/>
      <c r="I81" s="137"/>
      <c r="J81" s="137"/>
    </row>
    <row r="82" spans="1:13" ht="33" customHeight="1">
      <c r="A82" s="67" t="s">
        <v>130</v>
      </c>
      <c r="B82" s="97"/>
      <c r="C82" s="162">
        <f>C84+C86+C87+C89+C91+C92+C93+C94+C95</f>
        <v>5104856.663059999</v>
      </c>
      <c r="D82" s="147">
        <f>C82</f>
        <v>5104856.663059999</v>
      </c>
      <c r="E82" s="97"/>
      <c r="F82">
        <f>F65-F76</f>
        <v>24468864.27308</v>
      </c>
      <c r="G82" s="24"/>
      <c r="H82" s="24"/>
      <c r="I82" s="137">
        <v>16539797.75</v>
      </c>
      <c r="J82" s="137"/>
      <c r="M82" s="136"/>
    </row>
    <row r="83" spans="1:10" ht="15.75" customHeight="1">
      <c r="A83" s="67" t="s">
        <v>33</v>
      </c>
      <c r="B83" s="97"/>
      <c r="C83" s="134"/>
      <c r="D83" s="135"/>
      <c r="E83" s="97"/>
      <c r="F83">
        <v>1.302</v>
      </c>
      <c r="G83" s="24"/>
      <c r="H83" s="24"/>
      <c r="I83" s="137">
        <f>I82-C82</f>
        <v>11434941.086940002</v>
      </c>
      <c r="J83" s="137"/>
    </row>
    <row r="84" spans="1:10" ht="15.75" customHeight="1">
      <c r="A84" s="67" t="s">
        <v>34</v>
      </c>
      <c r="B84" s="97">
        <v>211</v>
      </c>
      <c r="C84" s="134">
        <v>2599577.03</v>
      </c>
      <c r="D84" s="133">
        <f>C84</f>
        <v>2599577.03</v>
      </c>
      <c r="E84" s="97"/>
      <c r="F84" s="39">
        <f>F82/F83</f>
        <v>18793290.53231951</v>
      </c>
      <c r="G84" s="24"/>
      <c r="H84" s="24">
        <v>320000</v>
      </c>
      <c r="I84" s="137"/>
      <c r="J84" s="137"/>
    </row>
    <row r="85" spans="1:10" ht="15.75" customHeight="1">
      <c r="A85" s="67" t="s">
        <v>35</v>
      </c>
      <c r="B85" s="97"/>
      <c r="C85" s="134"/>
      <c r="D85" s="134"/>
      <c r="E85" s="97"/>
      <c r="F85" s="39">
        <f>F82-F84</f>
        <v>5675573.74076049</v>
      </c>
      <c r="G85" s="24"/>
      <c r="H85" s="40">
        <v>0.302</v>
      </c>
      <c r="I85" s="137"/>
      <c r="J85" s="137"/>
    </row>
    <row r="86" spans="1:11" ht="15.75" customHeight="1">
      <c r="A86" s="67" t="s">
        <v>36</v>
      </c>
      <c r="B86" s="97">
        <v>213</v>
      </c>
      <c r="C86" s="134">
        <f>C84*30.2%+0.01</f>
        <v>785072.2730599999</v>
      </c>
      <c r="D86" s="133">
        <f>C86</f>
        <v>785072.2730599999</v>
      </c>
      <c r="E86" s="97"/>
      <c r="G86" s="24"/>
      <c r="H86" s="24">
        <f>H84*H85</f>
        <v>96640</v>
      </c>
      <c r="I86" s="137"/>
      <c r="J86" s="137"/>
      <c r="K86" s="136"/>
    </row>
    <row r="87" spans="1:10" ht="15.75" customHeight="1">
      <c r="A87" s="67" t="s">
        <v>37</v>
      </c>
      <c r="B87" s="97">
        <v>221</v>
      </c>
      <c r="C87" s="134"/>
      <c r="D87" s="133">
        <f>C87</f>
        <v>0</v>
      </c>
      <c r="E87" s="97"/>
      <c r="G87" s="24"/>
      <c r="H87" s="41"/>
      <c r="I87" s="137"/>
      <c r="J87" s="137"/>
    </row>
    <row r="88" spans="1:10" ht="15.75" customHeight="1">
      <c r="A88" s="67" t="s">
        <v>38</v>
      </c>
      <c r="B88" s="97">
        <v>222</v>
      </c>
      <c r="C88" s="134"/>
      <c r="D88" s="134"/>
      <c r="E88" s="97"/>
      <c r="G88" s="24"/>
      <c r="H88" s="24"/>
      <c r="I88" s="137"/>
      <c r="J88" s="137"/>
    </row>
    <row r="89" spans="1:13" ht="15.75" customHeight="1">
      <c r="A89" s="67" t="s">
        <v>39</v>
      </c>
      <c r="B89" s="97">
        <v>223</v>
      </c>
      <c r="C89" s="134">
        <v>1203787.22</v>
      </c>
      <c r="D89" s="133">
        <f>C89</f>
        <v>1203787.22</v>
      </c>
      <c r="E89" s="97"/>
      <c r="F89">
        <f>C89+F96</f>
        <v>1203787.22</v>
      </c>
      <c r="G89" s="24"/>
      <c r="H89" s="24"/>
      <c r="I89" s="137"/>
      <c r="J89" s="137"/>
      <c r="M89" s="136"/>
    </row>
    <row r="90" spans="1:10" ht="15.75" customHeight="1">
      <c r="A90" s="67" t="s">
        <v>145</v>
      </c>
      <c r="B90" s="97">
        <v>224</v>
      </c>
      <c r="C90" s="134"/>
      <c r="D90" s="134"/>
      <c r="E90" s="97"/>
      <c r="J90" s="136">
        <v>4900</v>
      </c>
    </row>
    <row r="91" spans="1:10" ht="15.75" customHeight="1">
      <c r="A91" s="67" t="s">
        <v>141</v>
      </c>
      <c r="B91" s="97">
        <v>225</v>
      </c>
      <c r="C91" s="134">
        <f>38420.14+180000+280000</f>
        <v>498420.14</v>
      </c>
      <c r="D91" s="133">
        <f>C91</f>
        <v>498420.14</v>
      </c>
      <c r="E91" s="97"/>
      <c r="F91">
        <v>8500</v>
      </c>
      <c r="G91">
        <f>F91*12</f>
        <v>102000</v>
      </c>
      <c r="J91" s="136">
        <v>14558060.38</v>
      </c>
    </row>
    <row r="92" spans="1:10" ht="15.75" customHeight="1">
      <c r="A92" s="67" t="s">
        <v>142</v>
      </c>
      <c r="B92" s="97">
        <v>226</v>
      </c>
      <c r="C92" s="134">
        <f>14000+4000</f>
        <v>18000</v>
      </c>
      <c r="D92" s="133">
        <f>C92</f>
        <v>18000</v>
      </c>
      <c r="E92" s="97"/>
      <c r="J92" s="136">
        <v>22555</v>
      </c>
    </row>
    <row r="93" spans="1:10" ht="15.75" customHeight="1" hidden="1">
      <c r="A93" s="67" t="s">
        <v>146</v>
      </c>
      <c r="B93" s="97">
        <v>290</v>
      </c>
      <c r="C93" s="134"/>
      <c r="D93" s="134">
        <f>SUM(C93)</f>
        <v>0</v>
      </c>
      <c r="E93" s="97"/>
      <c r="J93" s="136">
        <v>10000</v>
      </c>
    </row>
    <row r="94" spans="1:10" ht="15.75" customHeight="1">
      <c r="A94" s="67" t="s">
        <v>143</v>
      </c>
      <c r="B94" s="97">
        <v>310</v>
      </c>
      <c r="C94" s="134"/>
      <c r="D94" s="134">
        <f>SUM(C94)</f>
        <v>0</v>
      </c>
      <c r="E94" s="97"/>
      <c r="J94" s="136">
        <v>1006282.37</v>
      </c>
    </row>
    <row r="95" spans="1:10" ht="15.75" customHeight="1">
      <c r="A95" s="67" t="s">
        <v>144</v>
      </c>
      <c r="B95" s="97">
        <v>340</v>
      </c>
      <c r="C95" s="162">
        <v>0</v>
      </c>
      <c r="D95" s="134">
        <f>C95</f>
        <v>0</v>
      </c>
      <c r="E95" s="97"/>
      <c r="J95" s="136">
        <v>754000</v>
      </c>
    </row>
    <row r="96" spans="1:10" ht="15.75" customHeight="1">
      <c r="A96" s="67" t="s">
        <v>137</v>
      </c>
      <c r="B96" s="61"/>
      <c r="C96" s="133">
        <f>SUM(C84:C95)</f>
        <v>5104856.663059999</v>
      </c>
      <c r="D96" s="131">
        <f>C96</f>
        <v>5104856.663059999</v>
      </c>
      <c r="E96" s="61"/>
      <c r="F96" s="42">
        <f>C82-C96</f>
        <v>0</v>
      </c>
      <c r="G96" t="s">
        <v>177</v>
      </c>
      <c r="I96" s="136">
        <f>C82-C96</f>
        <v>0</v>
      </c>
      <c r="J96" s="136">
        <v>184000</v>
      </c>
    </row>
    <row r="97" spans="1:6" ht="15.75" customHeight="1">
      <c r="A97" s="161" t="s">
        <v>247</v>
      </c>
      <c r="B97" s="61">
        <v>261</v>
      </c>
      <c r="C97" s="133">
        <v>98000</v>
      </c>
      <c r="D97" s="133">
        <f>C97</f>
        <v>98000</v>
      </c>
      <c r="E97" s="61"/>
      <c r="F97" s="42"/>
    </row>
    <row r="98" spans="1:10" ht="15.75" customHeight="1" hidden="1">
      <c r="A98" s="67" t="s">
        <v>147</v>
      </c>
      <c r="B98" s="61"/>
      <c r="C98" s="133"/>
      <c r="D98" s="133"/>
      <c r="E98" s="61"/>
      <c r="F98" s="42"/>
      <c r="J98" s="136">
        <f>SUM(J90:J97)</f>
        <v>16539797.75</v>
      </c>
    </row>
    <row r="99" spans="1:6" ht="15.75" customHeight="1" hidden="1">
      <c r="A99" s="67" t="s">
        <v>148</v>
      </c>
      <c r="B99" s="97"/>
      <c r="C99" s="132"/>
      <c r="D99" s="133">
        <f>C99</f>
        <v>0</v>
      </c>
      <c r="E99" s="61"/>
      <c r="F99" s="42"/>
    </row>
    <row r="100" spans="1:10" ht="15.75" customHeight="1" hidden="1">
      <c r="A100" s="122" t="s">
        <v>210</v>
      </c>
      <c r="B100" s="61"/>
      <c r="C100" s="133"/>
      <c r="D100" s="131"/>
      <c r="E100" s="61"/>
      <c r="F100" s="42"/>
      <c r="J100" s="136">
        <f>I82-J98</f>
        <v>0</v>
      </c>
    </row>
    <row r="101" spans="1:5" ht="15.75" customHeight="1" hidden="1">
      <c r="A101" s="67" t="s">
        <v>137</v>
      </c>
      <c r="B101" s="61"/>
      <c r="C101" s="132"/>
      <c r="D101" s="131">
        <f>C101</f>
        <v>0</v>
      </c>
      <c r="E101" s="61"/>
    </row>
    <row r="102" spans="1:10" ht="15.75" customHeight="1" hidden="1">
      <c r="A102" s="67" t="s">
        <v>147</v>
      </c>
      <c r="B102" s="61"/>
      <c r="C102" s="133"/>
      <c r="D102" s="131"/>
      <c r="E102" s="61"/>
      <c r="J102" s="136">
        <v>842184</v>
      </c>
    </row>
    <row r="103" spans="1:10" ht="15.75" customHeight="1">
      <c r="A103" s="148" t="s">
        <v>148</v>
      </c>
      <c r="B103" s="97">
        <v>191</v>
      </c>
      <c r="C103" s="132">
        <v>2662000</v>
      </c>
      <c r="D103" s="132">
        <f>C103</f>
        <v>2662000</v>
      </c>
      <c r="E103" s="61"/>
      <c r="F103" s="136">
        <f>C60+C65+C82+C101+C55</f>
        <v>30332656.666139998</v>
      </c>
      <c r="G103" s="38">
        <f>C53-F103</f>
        <v>5517603.68</v>
      </c>
      <c r="J103" s="136">
        <v>122483.58</v>
      </c>
    </row>
    <row r="104" spans="1:13" ht="15.75" customHeight="1">
      <c r="A104" s="122" t="s">
        <v>210</v>
      </c>
      <c r="B104" s="97">
        <v>226</v>
      </c>
      <c r="C104" s="133">
        <v>2662000</v>
      </c>
      <c r="D104" s="131">
        <f>C104</f>
        <v>2662000</v>
      </c>
      <c r="E104" s="61"/>
      <c r="J104" s="136">
        <f>J100-J102-J103</f>
        <v>-964667.58</v>
      </c>
      <c r="M104" s="136"/>
    </row>
    <row r="105" spans="1:6" ht="15.75" customHeight="1">
      <c r="A105" s="67" t="s">
        <v>137</v>
      </c>
      <c r="B105" s="97"/>
      <c r="C105" s="133"/>
      <c r="D105" s="131"/>
      <c r="E105" s="61"/>
      <c r="F105" s="136">
        <f>D101+D96+D76+D59</f>
        <v>30332656.666139998</v>
      </c>
    </row>
    <row r="106" spans="1:9" ht="15.75" customHeight="1">
      <c r="A106" s="67" t="s">
        <v>132</v>
      </c>
      <c r="B106" s="97">
        <v>916</v>
      </c>
      <c r="C106" s="132">
        <v>2127100</v>
      </c>
      <c r="D106" s="132">
        <v>2127100</v>
      </c>
      <c r="E106" s="61"/>
      <c r="F106" s="136"/>
      <c r="I106" s="136">
        <f>C106-C112</f>
        <v>0.001999999862164259</v>
      </c>
    </row>
    <row r="107" spans="1:6" ht="15.75" customHeight="1">
      <c r="A107" s="67" t="s">
        <v>134</v>
      </c>
      <c r="B107" s="97"/>
      <c r="C107" s="133"/>
      <c r="D107" s="133"/>
      <c r="E107" s="61"/>
      <c r="F107" s="136"/>
    </row>
    <row r="108" spans="1:6" ht="15.75" customHeight="1">
      <c r="A108" s="67" t="s">
        <v>34</v>
      </c>
      <c r="B108" s="97">
        <v>211</v>
      </c>
      <c r="C108" s="133">
        <v>1548764</v>
      </c>
      <c r="D108" s="133">
        <f>C108</f>
        <v>1548764</v>
      </c>
      <c r="E108" s="61"/>
      <c r="F108" s="136"/>
    </row>
    <row r="109" spans="1:6" ht="15.75" customHeight="1">
      <c r="A109" s="67" t="s">
        <v>36</v>
      </c>
      <c r="B109" s="97">
        <v>213</v>
      </c>
      <c r="C109" s="133">
        <f>C108*30.2%</f>
        <v>467726.728</v>
      </c>
      <c r="D109" s="133">
        <f>D108*30.2%</f>
        <v>467726.728</v>
      </c>
      <c r="E109" s="61"/>
      <c r="F109" s="136"/>
    </row>
    <row r="110" spans="1:13" ht="15.75" customHeight="1" thickBot="1">
      <c r="A110" s="125" t="s">
        <v>263</v>
      </c>
      <c r="B110" s="97">
        <v>310</v>
      </c>
      <c r="C110" s="133">
        <v>110609.27</v>
      </c>
      <c r="D110" s="133">
        <f>C110</f>
        <v>110609.27</v>
      </c>
      <c r="E110" s="61"/>
      <c r="F110" s="136"/>
      <c r="M110" s="136"/>
    </row>
    <row r="111" spans="1:6" ht="15.75" customHeight="1" thickBot="1">
      <c r="A111" s="125"/>
      <c r="B111" s="97"/>
      <c r="C111" s="133"/>
      <c r="D111" s="133"/>
      <c r="E111" s="61"/>
      <c r="F111" s="136"/>
    </row>
    <row r="112" spans="1:6" ht="15.75" customHeight="1">
      <c r="A112" s="148" t="s">
        <v>149</v>
      </c>
      <c r="B112" s="172"/>
      <c r="C112" s="132">
        <f>C108+C109+C110+C111</f>
        <v>2127099.998</v>
      </c>
      <c r="D112" s="132">
        <f>D108+D109+D110+D111</f>
        <v>2127099.998</v>
      </c>
      <c r="E112" s="61"/>
      <c r="F112" s="136"/>
    </row>
    <row r="113" spans="1:6" ht="57" customHeight="1" hidden="1">
      <c r="A113" s="123" t="s">
        <v>229</v>
      </c>
      <c r="B113" s="97"/>
      <c r="C113" s="133">
        <f>C119</f>
        <v>0</v>
      </c>
      <c r="D113" s="133">
        <f>D119</f>
        <v>0</v>
      </c>
      <c r="E113" s="61"/>
      <c r="F113" s="136">
        <f>F105-F103</f>
        <v>0</v>
      </c>
    </row>
    <row r="114" spans="1:5" ht="15.75" customHeight="1" hidden="1">
      <c r="A114" s="67" t="s">
        <v>134</v>
      </c>
      <c r="B114" s="97"/>
      <c r="C114" s="133"/>
      <c r="D114" s="133"/>
      <c r="E114" s="61"/>
    </row>
    <row r="115" spans="1:5" ht="15.75" customHeight="1" hidden="1">
      <c r="A115" s="67" t="s">
        <v>34</v>
      </c>
      <c r="B115" s="97">
        <v>211</v>
      </c>
      <c r="C115" s="133"/>
      <c r="D115" s="133"/>
      <c r="E115" s="61"/>
    </row>
    <row r="116" spans="1:5" ht="19.5" customHeight="1" hidden="1" thickBot="1">
      <c r="A116" s="67" t="s">
        <v>36</v>
      </c>
      <c r="B116" s="97">
        <v>213</v>
      </c>
      <c r="C116" s="133"/>
      <c r="D116" s="133"/>
      <c r="E116" s="61"/>
    </row>
    <row r="117" spans="1:5" ht="15.75" customHeight="1" hidden="1" thickBot="1">
      <c r="A117" s="124" t="s">
        <v>142</v>
      </c>
      <c r="B117" s="97">
        <v>226</v>
      </c>
      <c r="C117" s="133"/>
      <c r="D117" s="133"/>
      <c r="E117" s="61"/>
    </row>
    <row r="118" spans="1:5" ht="15.75" customHeight="1" hidden="1" thickBot="1">
      <c r="A118" s="125" t="s">
        <v>144</v>
      </c>
      <c r="B118" s="97">
        <v>340</v>
      </c>
      <c r="C118" s="133"/>
      <c r="D118" s="133"/>
      <c r="E118" s="61"/>
    </row>
    <row r="119" spans="1:5" ht="15.75" customHeight="1" hidden="1">
      <c r="A119" s="67" t="s">
        <v>149</v>
      </c>
      <c r="B119" s="97"/>
      <c r="C119" s="133">
        <f>SUM(C115:C118)</f>
        <v>0</v>
      </c>
      <c r="D119" s="133">
        <f>SUM(D115:D118)</f>
        <v>0</v>
      </c>
      <c r="E119" s="61"/>
    </row>
    <row r="120" spans="1:9" ht="15.75" customHeight="1">
      <c r="A120" s="67" t="s">
        <v>150</v>
      </c>
      <c r="B120" s="97"/>
      <c r="C120" s="132">
        <f>C122+C123+C124+C125+C126+C127+C128+C129+C130+C132+C133+C134+C135+C136+C137+C138+C139</f>
        <v>103500</v>
      </c>
      <c r="D120" s="132">
        <f>D122+D123+D124+D125+D126+D127+D128+D129+D130+D132+D133+D134+D135+D136+D137+D138+D139</f>
        <v>103500</v>
      </c>
      <c r="E120" s="111"/>
      <c r="F120" s="129"/>
      <c r="G120" s="130"/>
      <c r="H120" s="129"/>
      <c r="I120" s="146">
        <f>C22-C120</f>
        <v>-1500</v>
      </c>
    </row>
    <row r="121" spans="1:9" ht="15.75" customHeight="1">
      <c r="A121" s="67" t="s">
        <v>147</v>
      </c>
      <c r="B121" s="97"/>
      <c r="C121" s="133"/>
      <c r="D121" s="62"/>
      <c r="E121" s="111"/>
      <c r="F121" s="129"/>
      <c r="G121" s="130"/>
      <c r="H121" s="129"/>
      <c r="I121" s="146"/>
    </row>
    <row r="122" spans="1:9" ht="15.75" customHeight="1" hidden="1">
      <c r="A122" s="67" t="s">
        <v>237</v>
      </c>
      <c r="B122" s="93">
        <v>310</v>
      </c>
      <c r="C122" s="133"/>
      <c r="D122" s="133"/>
      <c r="E122" s="111"/>
      <c r="F122" s="129"/>
      <c r="G122" s="130"/>
      <c r="H122" s="129"/>
      <c r="I122" s="146"/>
    </row>
    <row r="123" spans="1:9" ht="15.75" customHeight="1" hidden="1">
      <c r="A123" s="67" t="s">
        <v>238</v>
      </c>
      <c r="B123" s="93">
        <v>225</v>
      </c>
      <c r="C123" s="133"/>
      <c r="D123" s="133"/>
      <c r="E123" s="111"/>
      <c r="F123" s="129"/>
      <c r="G123" s="130"/>
      <c r="H123" s="129"/>
      <c r="I123" s="146"/>
    </row>
    <row r="124" spans="1:9" ht="15.75" customHeight="1" hidden="1">
      <c r="A124" s="67" t="s">
        <v>238</v>
      </c>
      <c r="B124" s="93">
        <v>225</v>
      </c>
      <c r="C124" s="133"/>
      <c r="D124" s="133"/>
      <c r="E124" s="111"/>
      <c r="F124" s="129"/>
      <c r="G124" s="130"/>
      <c r="H124" s="129"/>
      <c r="I124" s="146"/>
    </row>
    <row r="125" spans="1:9" ht="15.75" customHeight="1" hidden="1">
      <c r="A125" s="67" t="s">
        <v>252</v>
      </c>
      <c r="B125" s="93"/>
      <c r="C125" s="133"/>
      <c r="D125" s="133"/>
      <c r="E125" s="111"/>
      <c r="F125" s="129"/>
      <c r="G125" s="130"/>
      <c r="H125" s="129"/>
      <c r="I125" s="146"/>
    </row>
    <row r="126" spans="1:9" ht="15.75" customHeight="1" hidden="1">
      <c r="A126" s="67" t="s">
        <v>239</v>
      </c>
      <c r="B126" s="93">
        <v>225</v>
      </c>
      <c r="C126" s="133"/>
      <c r="D126" s="133"/>
      <c r="E126" s="111"/>
      <c r="F126" s="129"/>
      <c r="G126" s="130"/>
      <c r="H126" s="129"/>
      <c r="I126" s="146"/>
    </row>
    <row r="127" spans="1:9" ht="15.75" customHeight="1" hidden="1">
      <c r="A127" s="67" t="s">
        <v>240</v>
      </c>
      <c r="B127" s="93">
        <v>225</v>
      </c>
      <c r="C127" s="133"/>
      <c r="D127" s="133"/>
      <c r="E127" s="111"/>
      <c r="F127" s="129"/>
      <c r="G127" s="130"/>
      <c r="H127" s="129"/>
      <c r="I127" s="146"/>
    </row>
    <row r="128" spans="1:9" ht="15.75" customHeight="1" hidden="1">
      <c r="A128" s="67" t="s">
        <v>241</v>
      </c>
      <c r="B128" s="93">
        <v>226</v>
      </c>
      <c r="C128" s="133"/>
      <c r="D128" s="133"/>
      <c r="E128" s="111"/>
      <c r="F128" s="129"/>
      <c r="G128" s="130"/>
      <c r="H128" s="129"/>
      <c r="I128" s="146"/>
    </row>
    <row r="129" spans="1:9" ht="15.75" customHeight="1" hidden="1">
      <c r="A129" s="67" t="s">
        <v>242</v>
      </c>
      <c r="B129" s="93">
        <v>340</v>
      </c>
      <c r="C129" s="133"/>
      <c r="D129" s="133"/>
      <c r="E129" s="111"/>
      <c r="F129" s="129"/>
      <c r="G129" s="130"/>
      <c r="H129" s="129"/>
      <c r="I129" s="146"/>
    </row>
    <row r="130" spans="1:9" ht="15.75" customHeight="1">
      <c r="A130" s="67" t="s">
        <v>243</v>
      </c>
      <c r="B130" s="93">
        <v>221</v>
      </c>
      <c r="C130" s="133">
        <f>102000</f>
        <v>102000</v>
      </c>
      <c r="D130" s="133">
        <f>102000</f>
        <v>102000</v>
      </c>
      <c r="E130" s="111"/>
      <c r="F130" s="129"/>
      <c r="G130" s="130"/>
      <c r="H130" s="129"/>
      <c r="I130" s="146"/>
    </row>
    <row r="131" spans="1:9" ht="15.75" customHeight="1">
      <c r="A131" s="67" t="s">
        <v>268</v>
      </c>
      <c r="B131" s="93">
        <v>221</v>
      </c>
      <c r="C131" s="133">
        <v>4400</v>
      </c>
      <c r="D131" s="133">
        <v>4400</v>
      </c>
      <c r="E131" s="111"/>
      <c r="F131" s="129"/>
      <c r="G131" s="130"/>
      <c r="H131" s="129"/>
      <c r="I131" s="146"/>
    </row>
    <row r="132" spans="1:9" ht="31.5" customHeight="1">
      <c r="A132" s="67" t="s">
        <v>269</v>
      </c>
      <c r="B132" s="93">
        <v>226</v>
      </c>
      <c r="C132" s="133">
        <v>1500</v>
      </c>
      <c r="D132" s="133">
        <v>1500</v>
      </c>
      <c r="E132" s="111"/>
      <c r="F132" s="129"/>
      <c r="G132" s="130"/>
      <c r="H132" s="129"/>
      <c r="I132" s="146"/>
    </row>
    <row r="133" spans="1:9" ht="15.75" customHeight="1" hidden="1">
      <c r="A133" s="67" t="s">
        <v>244</v>
      </c>
      <c r="B133" s="93">
        <v>310</v>
      </c>
      <c r="C133" s="133"/>
      <c r="D133" s="133"/>
      <c r="E133" s="111"/>
      <c r="F133" s="129"/>
      <c r="G133" s="130"/>
      <c r="H133" s="129"/>
      <c r="I133" s="146"/>
    </row>
    <row r="134" spans="1:9" ht="15.75" customHeight="1" hidden="1">
      <c r="A134" s="67" t="s">
        <v>253</v>
      </c>
      <c r="B134" s="93">
        <v>211</v>
      </c>
      <c r="C134" s="133"/>
      <c r="D134" s="133"/>
      <c r="E134" s="111"/>
      <c r="F134" s="129"/>
      <c r="G134" s="130"/>
      <c r="H134" s="129"/>
      <c r="I134" s="146"/>
    </row>
    <row r="135" spans="1:9" ht="15.75" customHeight="1" hidden="1">
      <c r="A135" s="67" t="s">
        <v>253</v>
      </c>
      <c r="B135" s="93">
        <v>213</v>
      </c>
      <c r="C135" s="133"/>
      <c r="D135" s="133"/>
      <c r="E135" s="111"/>
      <c r="F135" s="129"/>
      <c r="G135" s="130"/>
      <c r="H135" s="129"/>
      <c r="I135" s="146"/>
    </row>
    <row r="136" spans="1:9" ht="15.75" customHeight="1" hidden="1">
      <c r="A136" s="67" t="s">
        <v>250</v>
      </c>
      <c r="B136" s="93">
        <v>211</v>
      </c>
      <c r="C136" s="133"/>
      <c r="D136" s="133"/>
      <c r="E136" s="111"/>
      <c r="F136" s="129"/>
      <c r="G136" s="130"/>
      <c r="H136" s="129"/>
      <c r="I136" s="146"/>
    </row>
    <row r="137" spans="1:9" ht="15.75" customHeight="1" hidden="1">
      <c r="A137" s="67" t="s">
        <v>250</v>
      </c>
      <c r="B137" s="93">
        <v>213</v>
      </c>
      <c r="C137" s="133"/>
      <c r="D137" s="133"/>
      <c r="E137" s="111"/>
      <c r="F137" s="129"/>
      <c r="G137" s="130"/>
      <c r="H137" s="129"/>
      <c r="I137" s="146"/>
    </row>
    <row r="138" spans="1:9" ht="15.75" customHeight="1" hidden="1">
      <c r="A138" s="67" t="s">
        <v>250</v>
      </c>
      <c r="B138" s="93">
        <v>226</v>
      </c>
      <c r="C138" s="133"/>
      <c r="D138" s="133"/>
      <c r="E138" s="111"/>
      <c r="F138" s="129"/>
      <c r="G138" s="130"/>
      <c r="H138" s="129"/>
      <c r="I138" s="146"/>
    </row>
    <row r="139" spans="1:9" ht="15.75" customHeight="1" hidden="1">
      <c r="A139" s="67" t="s">
        <v>251</v>
      </c>
      <c r="B139" s="93"/>
      <c r="C139" s="133"/>
      <c r="D139" s="133"/>
      <c r="E139" s="111"/>
      <c r="F139" s="129"/>
      <c r="G139" s="130"/>
      <c r="H139" s="129"/>
      <c r="I139" s="146"/>
    </row>
    <row r="140" spans="1:9" ht="15.75" customHeight="1">
      <c r="A140" s="67" t="s">
        <v>149</v>
      </c>
      <c r="B140" s="97"/>
      <c r="C140" s="133">
        <f>C122+C123+C124+C125+C126+C127+C128+C129+C130+C132+C133+C134+C135+C136+C137+C138+C139</f>
        <v>103500</v>
      </c>
      <c r="D140" s="133">
        <f>D122+D123+D124+D125+D126+D127+D128+D129+D130+D132+D133+D134+D135+D136+D137+D138+D139</f>
        <v>103500</v>
      </c>
      <c r="E140" s="111"/>
      <c r="F140" s="129"/>
      <c r="G140" s="130"/>
      <c r="H140" s="129"/>
      <c r="I140" s="146"/>
    </row>
    <row r="141" spans="1:9" ht="15.75" customHeight="1" hidden="1">
      <c r="A141" s="67" t="s">
        <v>151</v>
      </c>
      <c r="B141" s="97"/>
      <c r="C141" s="153"/>
      <c r="D141" s="126"/>
      <c r="E141" s="111"/>
      <c r="F141" s="129"/>
      <c r="G141" s="130"/>
      <c r="H141" s="129"/>
      <c r="I141" s="146"/>
    </row>
    <row r="142" spans="1:5" ht="15.75" customHeight="1" hidden="1">
      <c r="A142" s="67" t="s">
        <v>134</v>
      </c>
      <c r="B142" s="97"/>
      <c r="C142" s="153"/>
      <c r="D142" s="126"/>
      <c r="E142" s="61"/>
    </row>
    <row r="143" spans="1:5" ht="15.75" customHeight="1" hidden="1">
      <c r="A143" s="67" t="s">
        <v>34</v>
      </c>
      <c r="B143" s="97">
        <v>211</v>
      </c>
      <c r="C143" s="153"/>
      <c r="D143" s="126"/>
      <c r="E143" s="61"/>
    </row>
    <row r="144" spans="1:5" ht="15.75" customHeight="1" hidden="1">
      <c r="A144" s="67" t="s">
        <v>35</v>
      </c>
      <c r="B144" s="97">
        <v>212</v>
      </c>
      <c r="C144" s="153"/>
      <c r="D144" s="126"/>
      <c r="E144" s="61"/>
    </row>
    <row r="145" spans="1:5" ht="15.75" customHeight="1" hidden="1">
      <c r="A145" s="67" t="s">
        <v>36</v>
      </c>
      <c r="B145" s="97">
        <v>213</v>
      </c>
      <c r="C145" s="153"/>
      <c r="D145" s="126"/>
      <c r="E145" s="61"/>
    </row>
    <row r="146" spans="1:5" ht="15.75" customHeight="1" hidden="1">
      <c r="A146" s="67" t="s">
        <v>37</v>
      </c>
      <c r="B146" s="97">
        <v>221</v>
      </c>
      <c r="C146" s="153"/>
      <c r="D146" s="126">
        <f>SUM(C146)</f>
        <v>0</v>
      </c>
      <c r="E146" s="61"/>
    </row>
    <row r="147" spans="1:5" ht="15.75" customHeight="1" hidden="1">
      <c r="A147" s="67" t="s">
        <v>38</v>
      </c>
      <c r="B147" s="97">
        <v>222</v>
      </c>
      <c r="C147" s="153"/>
      <c r="D147" s="126"/>
      <c r="E147" s="61"/>
    </row>
    <row r="148" spans="1:5" ht="15.75" customHeight="1" hidden="1">
      <c r="A148" s="67" t="s">
        <v>39</v>
      </c>
      <c r="B148" s="97">
        <v>223</v>
      </c>
      <c r="C148" s="153"/>
      <c r="D148" s="126"/>
      <c r="E148" s="61"/>
    </row>
    <row r="149" spans="1:5" ht="15.75" customHeight="1" hidden="1">
      <c r="A149" s="67" t="s">
        <v>145</v>
      </c>
      <c r="B149" s="97">
        <v>224</v>
      </c>
      <c r="C149" s="153"/>
      <c r="D149" s="126"/>
      <c r="E149" s="61"/>
    </row>
    <row r="150" spans="1:5" ht="15.75" customHeight="1" hidden="1">
      <c r="A150" s="67" t="s">
        <v>141</v>
      </c>
      <c r="B150" s="97">
        <v>225</v>
      </c>
      <c r="C150" s="153"/>
      <c r="D150" s="126">
        <f>SUM(C150)</f>
        <v>0</v>
      </c>
      <c r="E150" s="61"/>
    </row>
    <row r="151" spans="1:5" ht="15.75" customHeight="1" hidden="1">
      <c r="A151" s="67" t="s">
        <v>142</v>
      </c>
      <c r="B151" s="97">
        <v>226</v>
      </c>
      <c r="C151" s="153"/>
      <c r="D151" s="126">
        <f>SUM(C151)</f>
        <v>0</v>
      </c>
      <c r="E151" s="61"/>
    </row>
    <row r="152" spans="1:5" ht="15.75" customHeight="1" hidden="1">
      <c r="A152" s="67" t="s">
        <v>146</v>
      </c>
      <c r="B152" s="97">
        <v>290</v>
      </c>
      <c r="C152" s="153"/>
      <c r="D152" s="126"/>
      <c r="E152" s="61"/>
    </row>
    <row r="153" spans="1:5" ht="15.75" customHeight="1" hidden="1">
      <c r="A153" s="67" t="s">
        <v>143</v>
      </c>
      <c r="B153" s="97">
        <v>310</v>
      </c>
      <c r="C153" s="153"/>
      <c r="D153" s="126">
        <f>SUM(C153)</f>
        <v>0</v>
      </c>
      <c r="E153" s="61"/>
    </row>
    <row r="154" spans="1:5" ht="15.75" customHeight="1" hidden="1">
      <c r="A154" s="67" t="s">
        <v>144</v>
      </c>
      <c r="B154" s="97">
        <v>340</v>
      </c>
      <c r="C154" s="153"/>
      <c r="D154" s="126">
        <f>SUM(C154)</f>
        <v>0</v>
      </c>
      <c r="E154" s="61"/>
    </row>
    <row r="155" spans="1:5" ht="15.75" customHeight="1" hidden="1">
      <c r="A155" s="67" t="s">
        <v>137</v>
      </c>
      <c r="B155" s="97"/>
      <c r="C155" s="154">
        <f>SUM(C146:C154)</f>
        <v>0</v>
      </c>
      <c r="D155" s="127">
        <f>SUM(D146:D154)</f>
        <v>0</v>
      </c>
      <c r="E155" s="61"/>
    </row>
    <row r="156" spans="1:5" ht="36" customHeight="1">
      <c r="A156" s="148" t="s">
        <v>257</v>
      </c>
      <c r="B156" s="158"/>
      <c r="C156" s="147">
        <f>C171</f>
        <v>527003.6799999999</v>
      </c>
      <c r="D156" s="147">
        <f>D171</f>
        <v>527003.6799999999</v>
      </c>
      <c r="E156" s="61"/>
    </row>
    <row r="157" spans="1:5" ht="15.75" customHeight="1">
      <c r="A157" s="67" t="s">
        <v>134</v>
      </c>
      <c r="B157" s="97"/>
      <c r="C157" s="131"/>
      <c r="D157" s="131"/>
      <c r="E157" s="61"/>
    </row>
    <row r="158" spans="1:5" ht="15.75" customHeight="1">
      <c r="A158" s="67" t="s">
        <v>34</v>
      </c>
      <c r="B158" s="97">
        <v>211</v>
      </c>
      <c r="C158" s="131"/>
      <c r="D158" s="131"/>
      <c r="E158" s="61"/>
    </row>
    <row r="159" spans="1:5" ht="15.75" customHeight="1">
      <c r="A159" s="67" t="s">
        <v>35</v>
      </c>
      <c r="B159" s="97">
        <v>212</v>
      </c>
      <c r="C159" s="131"/>
      <c r="D159" s="131"/>
      <c r="E159" s="61"/>
    </row>
    <row r="160" spans="1:5" ht="15.75" customHeight="1">
      <c r="A160" s="67" t="s">
        <v>36</v>
      </c>
      <c r="B160" s="97">
        <v>213</v>
      </c>
      <c r="C160" s="131"/>
      <c r="D160" s="131"/>
      <c r="E160" s="61"/>
    </row>
    <row r="161" spans="1:5" ht="15.75" customHeight="1">
      <c r="A161" s="67" t="s">
        <v>37</v>
      </c>
      <c r="B161" s="97">
        <v>221</v>
      </c>
      <c r="C161" s="131">
        <v>500</v>
      </c>
      <c r="D161" s="131">
        <v>500</v>
      </c>
      <c r="E161" s="61"/>
    </row>
    <row r="162" spans="1:5" ht="15.75" customHeight="1" hidden="1">
      <c r="A162" s="67" t="s">
        <v>38</v>
      </c>
      <c r="B162" s="97">
        <v>222</v>
      </c>
      <c r="C162" s="131"/>
      <c r="D162" s="131"/>
      <c r="E162" s="61"/>
    </row>
    <row r="163" spans="1:5" ht="15.75" customHeight="1" hidden="1">
      <c r="A163" s="67" t="s">
        <v>39</v>
      </c>
      <c r="B163" s="97">
        <v>223</v>
      </c>
      <c r="C163" s="131"/>
      <c r="D163" s="131"/>
      <c r="E163" s="61"/>
    </row>
    <row r="164" spans="1:5" ht="15.75" customHeight="1">
      <c r="A164" s="67" t="s">
        <v>145</v>
      </c>
      <c r="B164" s="97">
        <v>224</v>
      </c>
      <c r="C164" s="131"/>
      <c r="D164" s="131"/>
      <c r="E164" s="61"/>
    </row>
    <row r="165" spans="1:5" ht="15.75" customHeight="1">
      <c r="A165" s="67" t="s">
        <v>141</v>
      </c>
      <c r="B165" s="97">
        <v>225</v>
      </c>
      <c r="C165" s="131">
        <v>10000</v>
      </c>
      <c r="D165" s="131">
        <v>10000</v>
      </c>
      <c r="E165" s="61"/>
    </row>
    <row r="166" spans="1:5" ht="15.75" customHeight="1">
      <c r="A166" s="67" t="s">
        <v>142</v>
      </c>
      <c r="B166" s="97">
        <v>226</v>
      </c>
      <c r="C166" s="131">
        <v>30000</v>
      </c>
      <c r="D166" s="131">
        <v>30000</v>
      </c>
      <c r="E166" s="61"/>
    </row>
    <row r="167" spans="1:13" ht="15.75" customHeight="1">
      <c r="A167" s="67" t="s">
        <v>146</v>
      </c>
      <c r="B167" s="97">
        <v>290</v>
      </c>
      <c r="C167" s="131">
        <v>20000</v>
      </c>
      <c r="D167" s="131">
        <v>20000</v>
      </c>
      <c r="E167" s="61"/>
      <c r="M167" s="136"/>
    </row>
    <row r="168" spans="1:5" ht="15.75" customHeight="1">
      <c r="A168" s="67" t="s">
        <v>143</v>
      </c>
      <c r="B168" s="97">
        <v>310</v>
      </c>
      <c r="C168" s="131">
        <v>50000</v>
      </c>
      <c r="D168" s="131">
        <v>50000</v>
      </c>
      <c r="E168" s="61"/>
    </row>
    <row r="169" spans="1:5" ht="31.5" customHeight="1">
      <c r="A169" s="67" t="s">
        <v>270</v>
      </c>
      <c r="B169" s="97">
        <v>340</v>
      </c>
      <c r="C169" s="131">
        <v>3003.68</v>
      </c>
      <c r="D169" s="131">
        <v>3003.68</v>
      </c>
      <c r="E169" s="61"/>
    </row>
    <row r="170" spans="1:13" ht="15.75" customHeight="1">
      <c r="A170" s="67" t="s">
        <v>144</v>
      </c>
      <c r="B170" s="97">
        <v>340</v>
      </c>
      <c r="C170" s="131">
        <f>413500</f>
        <v>413500</v>
      </c>
      <c r="D170" s="131">
        <f>413500</f>
        <v>413500</v>
      </c>
      <c r="E170" s="61"/>
      <c r="M170" s="136"/>
    </row>
    <row r="171" spans="1:5" ht="15.75" customHeight="1">
      <c r="A171" s="67" t="s">
        <v>137</v>
      </c>
      <c r="B171" s="97"/>
      <c r="C171" s="147">
        <f>SUM(C158:C170)</f>
        <v>527003.6799999999</v>
      </c>
      <c r="D171" s="147">
        <f>SUM(D158:D170)</f>
        <v>527003.6799999999</v>
      </c>
      <c r="E171" s="61"/>
    </row>
    <row r="172" spans="1:5" ht="30.75" customHeight="1" hidden="1">
      <c r="A172" s="67" t="s">
        <v>224</v>
      </c>
      <c r="B172" s="97"/>
      <c r="C172" s="131"/>
      <c r="D172" s="131"/>
      <c r="E172" s="61"/>
    </row>
    <row r="173" spans="1:5" ht="15.75" customHeight="1" hidden="1">
      <c r="A173" s="67" t="s">
        <v>134</v>
      </c>
      <c r="B173" s="97"/>
      <c r="C173" s="131"/>
      <c r="D173" s="131"/>
      <c r="E173" s="61"/>
    </row>
    <row r="174" spans="1:5" ht="15.75" customHeight="1" hidden="1">
      <c r="A174" s="67" t="s">
        <v>37</v>
      </c>
      <c r="B174" s="97">
        <v>221</v>
      </c>
      <c r="C174" s="131"/>
      <c r="D174" s="131"/>
      <c r="E174" s="61"/>
    </row>
    <row r="175" spans="1:5" ht="15.75" customHeight="1" hidden="1">
      <c r="A175" s="67" t="s">
        <v>38</v>
      </c>
      <c r="B175" s="97">
        <v>222</v>
      </c>
      <c r="C175" s="131"/>
      <c r="D175" s="131"/>
      <c r="E175" s="61"/>
    </row>
    <row r="176" spans="1:5" ht="15.75" customHeight="1" hidden="1">
      <c r="A176" s="67" t="s">
        <v>39</v>
      </c>
      <c r="B176" s="97">
        <v>223</v>
      </c>
      <c r="C176" s="131"/>
      <c r="D176" s="131"/>
      <c r="E176" s="61"/>
    </row>
    <row r="177" spans="1:5" ht="15.75" customHeight="1" hidden="1">
      <c r="A177" s="67" t="s">
        <v>145</v>
      </c>
      <c r="B177" s="97">
        <v>224</v>
      </c>
      <c r="C177" s="131"/>
      <c r="D177" s="131"/>
      <c r="E177" s="61"/>
    </row>
    <row r="178" spans="1:5" ht="15.75" customHeight="1" hidden="1">
      <c r="A178" s="67" t="s">
        <v>141</v>
      </c>
      <c r="B178" s="97">
        <v>225</v>
      </c>
      <c r="C178" s="131"/>
      <c r="D178" s="131"/>
      <c r="E178" s="61"/>
    </row>
    <row r="179" spans="1:5" ht="15.75" customHeight="1" hidden="1">
      <c r="A179" s="67" t="s">
        <v>142</v>
      </c>
      <c r="B179" s="97">
        <v>226</v>
      </c>
      <c r="C179" s="131"/>
      <c r="D179" s="131"/>
      <c r="E179" s="61"/>
    </row>
    <row r="180" spans="1:5" ht="15.75" customHeight="1" hidden="1">
      <c r="A180" s="67" t="s">
        <v>146</v>
      </c>
      <c r="B180" s="97">
        <v>290</v>
      </c>
      <c r="C180" s="131"/>
      <c r="D180" s="131"/>
      <c r="E180" s="61"/>
    </row>
    <row r="181" spans="1:5" ht="15.75" customHeight="1" hidden="1">
      <c r="A181" s="67" t="s">
        <v>143</v>
      </c>
      <c r="B181" s="97">
        <v>310</v>
      </c>
      <c r="C181" s="131"/>
      <c r="D181" s="131"/>
      <c r="E181" s="61"/>
    </row>
    <row r="182" spans="1:5" ht="15.75" customHeight="1" hidden="1">
      <c r="A182" s="67" t="s">
        <v>144</v>
      </c>
      <c r="B182" s="97">
        <v>340</v>
      </c>
      <c r="C182" s="131"/>
      <c r="D182" s="131"/>
      <c r="E182" s="61"/>
    </row>
    <row r="183" spans="1:5" ht="15.75" customHeight="1" hidden="1">
      <c r="A183" s="67" t="s">
        <v>170</v>
      </c>
      <c r="B183" s="97"/>
      <c r="C183" s="131"/>
      <c r="D183" s="131"/>
      <c r="E183" s="61"/>
    </row>
    <row r="184" spans="1:5" ht="15.75" customHeight="1" hidden="1">
      <c r="A184" s="67" t="s">
        <v>133</v>
      </c>
      <c r="B184" s="97"/>
      <c r="C184" s="131"/>
      <c r="D184" s="131"/>
      <c r="E184" s="61"/>
    </row>
    <row r="185" spans="1:5" ht="15.75" customHeight="1" hidden="1">
      <c r="A185" s="67" t="s">
        <v>134</v>
      </c>
      <c r="B185" s="97"/>
      <c r="C185" s="131"/>
      <c r="D185" s="131"/>
      <c r="E185" s="61"/>
    </row>
    <row r="186" spans="1:5" ht="15.75" customHeight="1" hidden="1">
      <c r="A186" s="67" t="s">
        <v>144</v>
      </c>
      <c r="B186" s="97">
        <v>340</v>
      </c>
      <c r="C186" s="131"/>
      <c r="D186" s="131"/>
      <c r="E186" s="61"/>
    </row>
    <row r="187" spans="1:5" ht="15.75" customHeight="1" hidden="1">
      <c r="A187" s="67" t="s">
        <v>137</v>
      </c>
      <c r="B187" s="97"/>
      <c r="C187" s="131"/>
      <c r="D187" s="131"/>
      <c r="E187" s="61"/>
    </row>
    <row r="188" spans="1:5" ht="15.75" customHeight="1" hidden="1">
      <c r="A188" s="67" t="s">
        <v>31</v>
      </c>
      <c r="B188" s="97"/>
      <c r="C188" s="131"/>
      <c r="D188" s="131"/>
      <c r="E188" s="61"/>
    </row>
    <row r="189" spans="1:5" ht="15.75" customHeight="1" hidden="1">
      <c r="A189" s="67" t="s">
        <v>134</v>
      </c>
      <c r="B189" s="97"/>
      <c r="C189" s="131"/>
      <c r="D189" s="131"/>
      <c r="E189" s="61"/>
    </row>
    <row r="190" spans="1:5" ht="15.75" customHeight="1" hidden="1">
      <c r="A190" s="67" t="s">
        <v>34</v>
      </c>
      <c r="B190" s="97">
        <v>211</v>
      </c>
      <c r="C190" s="131"/>
      <c r="D190" s="131"/>
      <c r="E190" s="61"/>
    </row>
    <row r="191" spans="1:5" ht="15.75" customHeight="1" hidden="1">
      <c r="A191" s="67" t="s">
        <v>35</v>
      </c>
      <c r="B191" s="97">
        <v>212</v>
      </c>
      <c r="C191" s="131"/>
      <c r="D191" s="131"/>
      <c r="E191" s="61"/>
    </row>
    <row r="192" spans="1:5" ht="15.75" customHeight="1" hidden="1">
      <c r="A192" s="67" t="s">
        <v>36</v>
      </c>
      <c r="B192" s="97">
        <v>213</v>
      </c>
      <c r="C192" s="131"/>
      <c r="D192" s="131"/>
      <c r="E192" s="61"/>
    </row>
    <row r="193" spans="1:5" ht="15.75" customHeight="1" hidden="1">
      <c r="A193" s="67" t="s">
        <v>37</v>
      </c>
      <c r="B193" s="97">
        <v>221</v>
      </c>
      <c r="C193" s="131"/>
      <c r="D193" s="131"/>
      <c r="E193" s="61"/>
    </row>
    <row r="194" spans="1:5" ht="15.75" customHeight="1" hidden="1">
      <c r="A194" s="67" t="s">
        <v>38</v>
      </c>
      <c r="B194" s="97">
        <v>222</v>
      </c>
      <c r="C194" s="131"/>
      <c r="D194" s="131"/>
      <c r="E194" s="61"/>
    </row>
    <row r="195" spans="1:5" ht="15.75" customHeight="1" hidden="1">
      <c r="A195" s="67" t="s">
        <v>39</v>
      </c>
      <c r="B195" s="97">
        <v>223</v>
      </c>
      <c r="C195" s="131"/>
      <c r="D195" s="131"/>
      <c r="E195" s="61"/>
    </row>
    <row r="196" spans="1:5" ht="15.75" customHeight="1" hidden="1">
      <c r="A196" s="67" t="s">
        <v>145</v>
      </c>
      <c r="B196" s="97">
        <v>224</v>
      </c>
      <c r="C196" s="131"/>
      <c r="D196" s="131"/>
      <c r="E196" s="61"/>
    </row>
    <row r="197" spans="1:5" ht="15.75" customHeight="1" hidden="1">
      <c r="A197" s="67" t="s">
        <v>141</v>
      </c>
      <c r="B197" s="97">
        <v>225</v>
      </c>
      <c r="C197" s="131"/>
      <c r="D197" s="131"/>
      <c r="E197" s="61"/>
    </row>
    <row r="198" spans="1:5" ht="15.75" customHeight="1" hidden="1">
      <c r="A198" s="67" t="s">
        <v>142</v>
      </c>
      <c r="B198" s="97">
        <v>226</v>
      </c>
      <c r="C198" s="131"/>
      <c r="D198" s="131"/>
      <c r="E198" s="61"/>
    </row>
    <row r="199" spans="1:5" ht="15.75" customHeight="1" hidden="1">
      <c r="A199" s="67" t="s">
        <v>146</v>
      </c>
      <c r="B199" s="97">
        <v>290</v>
      </c>
      <c r="C199" s="131"/>
      <c r="D199" s="131"/>
      <c r="E199" s="61"/>
    </row>
    <row r="200" spans="1:5" ht="15.75" customHeight="1" hidden="1">
      <c r="A200" s="67" t="s">
        <v>143</v>
      </c>
      <c r="B200" s="97">
        <v>310</v>
      </c>
      <c r="C200" s="131"/>
      <c r="D200" s="131"/>
      <c r="E200" s="61"/>
    </row>
    <row r="201" spans="1:5" ht="15.75" customHeight="1" hidden="1">
      <c r="A201" s="67" t="s">
        <v>144</v>
      </c>
      <c r="B201" s="97">
        <v>340</v>
      </c>
      <c r="C201" s="131"/>
      <c r="D201" s="131"/>
      <c r="E201" s="61"/>
    </row>
    <row r="202" spans="1:5" ht="15.75" customHeight="1" hidden="1">
      <c r="A202" s="67" t="s">
        <v>149</v>
      </c>
      <c r="B202" s="97"/>
      <c r="C202" s="131">
        <f>C197+C198+C199+C200+C201</f>
        <v>0</v>
      </c>
      <c r="D202" s="131">
        <f>D197+D198+D199+D200+D201</f>
        <v>0</v>
      </c>
      <c r="E202" s="61"/>
    </row>
    <row r="203" spans="1:5" ht="15.75" customHeight="1" hidden="1">
      <c r="A203" s="67" t="s">
        <v>152</v>
      </c>
      <c r="B203" s="97"/>
      <c r="C203" s="131"/>
      <c r="D203" s="131"/>
      <c r="E203" s="61"/>
    </row>
    <row r="204" spans="1:5" ht="15.75" customHeight="1" hidden="1">
      <c r="A204" s="67" t="s">
        <v>134</v>
      </c>
      <c r="B204" s="97"/>
      <c r="C204" s="131"/>
      <c r="D204" s="131"/>
      <c r="E204" s="61"/>
    </row>
    <row r="205" spans="1:5" ht="15.75" customHeight="1" hidden="1">
      <c r="A205" s="67" t="s">
        <v>34</v>
      </c>
      <c r="B205" s="97">
        <v>211</v>
      </c>
      <c r="C205" s="131"/>
      <c r="D205" s="131"/>
      <c r="E205" s="61"/>
    </row>
    <row r="206" spans="1:5" ht="15.75" customHeight="1" hidden="1">
      <c r="A206" s="67" t="s">
        <v>35</v>
      </c>
      <c r="B206" s="97">
        <v>212</v>
      </c>
      <c r="C206" s="131"/>
      <c r="D206" s="131"/>
      <c r="E206" s="61"/>
    </row>
    <row r="207" spans="1:5" ht="15.75" customHeight="1" hidden="1">
      <c r="A207" s="67" t="s">
        <v>36</v>
      </c>
      <c r="B207" s="97">
        <v>213</v>
      </c>
      <c r="C207" s="131"/>
      <c r="D207" s="131"/>
      <c r="E207" s="61"/>
    </row>
    <row r="208" spans="1:5" ht="15.75" customHeight="1" hidden="1">
      <c r="A208" s="67" t="s">
        <v>37</v>
      </c>
      <c r="B208" s="97">
        <v>221</v>
      </c>
      <c r="C208" s="131"/>
      <c r="D208" s="131"/>
      <c r="E208" s="61"/>
    </row>
    <row r="209" spans="1:5" ht="15.75" customHeight="1" hidden="1">
      <c r="A209" s="67" t="s">
        <v>38</v>
      </c>
      <c r="B209" s="97">
        <v>222</v>
      </c>
      <c r="C209" s="131"/>
      <c r="D209" s="131"/>
      <c r="E209" s="61"/>
    </row>
    <row r="210" spans="1:5" ht="15.75" customHeight="1" hidden="1">
      <c r="A210" s="67" t="s">
        <v>39</v>
      </c>
      <c r="B210" s="97">
        <v>223</v>
      </c>
      <c r="C210" s="131"/>
      <c r="D210" s="131"/>
      <c r="E210" s="61"/>
    </row>
    <row r="211" spans="1:5" ht="15.75" customHeight="1" hidden="1">
      <c r="A211" s="111" t="s">
        <v>145</v>
      </c>
      <c r="B211" s="112">
        <v>224</v>
      </c>
      <c r="C211" s="155"/>
      <c r="D211" s="155"/>
      <c r="E211" s="111"/>
    </row>
    <row r="212" spans="1:5" ht="15.75" customHeight="1" hidden="1">
      <c r="A212" s="67" t="s">
        <v>141</v>
      </c>
      <c r="B212" s="97">
        <v>225</v>
      </c>
      <c r="C212" s="131"/>
      <c r="D212" s="131"/>
      <c r="E212" s="61"/>
    </row>
    <row r="213" spans="1:5" ht="15.75" customHeight="1" hidden="1">
      <c r="A213" s="67" t="s">
        <v>142</v>
      </c>
      <c r="B213" s="97">
        <v>226</v>
      </c>
      <c r="C213" s="131"/>
      <c r="D213" s="131"/>
      <c r="E213" s="61"/>
    </row>
    <row r="214" spans="1:5" ht="15.75" customHeight="1" hidden="1">
      <c r="A214" s="67" t="s">
        <v>146</v>
      </c>
      <c r="B214" s="97">
        <v>290</v>
      </c>
      <c r="C214" s="131"/>
      <c r="D214" s="131"/>
      <c r="E214" s="61"/>
    </row>
    <row r="215" spans="1:5" ht="15.75" customHeight="1" hidden="1">
      <c r="A215" s="67" t="s">
        <v>143</v>
      </c>
      <c r="B215" s="97">
        <v>310</v>
      </c>
      <c r="C215" s="131"/>
      <c r="D215" s="131"/>
      <c r="E215" s="61"/>
    </row>
    <row r="216" spans="1:5" ht="15.75" customHeight="1" hidden="1">
      <c r="A216" s="67" t="s">
        <v>144</v>
      </c>
      <c r="B216" s="97">
        <v>340</v>
      </c>
      <c r="C216" s="131"/>
      <c r="D216" s="131"/>
      <c r="E216" s="61"/>
    </row>
    <row r="217" spans="1:6" ht="15.75" customHeight="1" hidden="1">
      <c r="A217" s="67" t="s">
        <v>137</v>
      </c>
      <c r="B217" s="97"/>
      <c r="C217" s="131"/>
      <c r="D217" s="131">
        <f>C217</f>
        <v>0</v>
      </c>
      <c r="E217" s="61"/>
      <c r="F217">
        <f>D7-D217</f>
        <v>35743756.66</v>
      </c>
    </row>
    <row r="218" spans="1:5" ht="15.75" customHeight="1">
      <c r="A218" s="67" t="s">
        <v>40</v>
      </c>
      <c r="B218" s="61"/>
      <c r="C218" s="131"/>
      <c r="D218" s="131"/>
      <c r="E218" s="61"/>
    </row>
    <row r="219" spans="1:5" ht="15.75" customHeight="1">
      <c r="A219" s="118" t="s">
        <v>41</v>
      </c>
      <c r="B219" s="218"/>
      <c r="C219" s="266"/>
      <c r="D219" s="218"/>
      <c r="E219" s="218"/>
    </row>
    <row r="220" spans="1:13" ht="15.75" customHeight="1">
      <c r="A220" s="67" t="s">
        <v>42</v>
      </c>
      <c r="B220" s="219"/>
      <c r="C220" s="267"/>
      <c r="D220" s="219"/>
      <c r="E220" s="219"/>
      <c r="M220" s="136"/>
    </row>
    <row r="221" spans="1:14" ht="28.5" customHeight="1">
      <c r="A221" s="85" t="s">
        <v>171</v>
      </c>
      <c r="B221" s="119"/>
      <c r="C221" s="156"/>
      <c r="D221" s="78"/>
      <c r="E221" s="30"/>
      <c r="N221" s="136"/>
    </row>
    <row r="222" spans="1:5" ht="18.75" customHeight="1">
      <c r="A222" s="85" t="s">
        <v>172</v>
      </c>
      <c r="B222" s="78"/>
      <c r="C222" s="138"/>
      <c r="D222" s="78"/>
      <c r="E222" s="30"/>
    </row>
    <row r="223" spans="1:5" ht="15.75" customHeight="1">
      <c r="A223" s="85" t="s">
        <v>43</v>
      </c>
      <c r="B223" s="119"/>
      <c r="C223" s="138"/>
      <c r="D223" s="78"/>
      <c r="E223" s="30"/>
    </row>
    <row r="224" spans="1:5" ht="21" customHeight="1">
      <c r="A224" s="85" t="s">
        <v>163</v>
      </c>
      <c r="B224" s="120" t="s">
        <v>199</v>
      </c>
      <c r="C224" s="157"/>
      <c r="D224" s="78"/>
      <c r="E224" s="30"/>
    </row>
    <row r="225" spans="1:5" ht="12.75" customHeight="1">
      <c r="A225" s="269" t="s">
        <v>225</v>
      </c>
      <c r="B225" s="269"/>
      <c r="C225" s="269"/>
      <c r="D225" s="78"/>
      <c r="E225" s="30"/>
    </row>
    <row r="226" spans="1:5" ht="18" customHeight="1">
      <c r="A226" s="85" t="s">
        <v>153</v>
      </c>
      <c r="B226" s="78"/>
      <c r="C226" s="138"/>
      <c r="D226" s="78"/>
      <c r="E226" s="30"/>
    </row>
    <row r="227" spans="1:5" ht="12" customHeight="1">
      <c r="A227" s="85" t="s">
        <v>43</v>
      </c>
      <c r="B227" s="78"/>
      <c r="C227" s="138"/>
      <c r="D227" s="78"/>
      <c r="E227" s="30"/>
    </row>
    <row r="228" spans="1:5" ht="18" customHeight="1">
      <c r="A228" s="113" t="s">
        <v>227</v>
      </c>
      <c r="B228" s="184" t="s">
        <v>234</v>
      </c>
      <c r="C228" s="184"/>
      <c r="D228" s="78"/>
      <c r="E228" s="30"/>
    </row>
    <row r="229" spans="1:5" ht="12.75" customHeight="1">
      <c r="A229" s="268" t="s">
        <v>226</v>
      </c>
      <c r="B229" s="268"/>
      <c r="C229" s="268"/>
      <c r="D229" s="78"/>
      <c r="E229" s="30"/>
    </row>
    <row r="230" spans="1:5" ht="24.75" customHeight="1">
      <c r="A230" s="121" t="s">
        <v>235</v>
      </c>
      <c r="B230" s="78"/>
      <c r="C230" s="138"/>
      <c r="D230" s="78"/>
      <c r="E230" s="30"/>
    </row>
    <row r="231" spans="1:5" ht="10.5" customHeight="1">
      <c r="A231" s="85" t="s">
        <v>228</v>
      </c>
      <c r="B231" s="78"/>
      <c r="C231" s="138"/>
      <c r="D231" s="78"/>
      <c r="E231" s="30"/>
    </row>
    <row r="232" spans="1:5" ht="16.5" customHeight="1">
      <c r="A232" s="79" t="s">
        <v>200</v>
      </c>
      <c r="B232" s="78"/>
      <c r="C232" s="138"/>
      <c r="D232" s="78"/>
      <c r="E232" s="30"/>
    </row>
    <row r="233" spans="1:5" ht="18" customHeight="1">
      <c r="A233" s="78" t="s">
        <v>267</v>
      </c>
      <c r="B233" s="78"/>
      <c r="C233" s="138"/>
      <c r="D233" s="78"/>
      <c r="E233" s="30"/>
    </row>
  </sheetData>
  <sheetProtection/>
  <mergeCells count="13">
    <mergeCell ref="A229:C229"/>
    <mergeCell ref="A225:C225"/>
    <mergeCell ref="C9:C10"/>
    <mergeCell ref="B219:B220"/>
    <mergeCell ref="C219:C220"/>
    <mergeCell ref="B3:B5"/>
    <mergeCell ref="D3:E4"/>
    <mergeCell ref="B9:B10"/>
    <mergeCell ref="B228:C228"/>
    <mergeCell ref="D219:D220"/>
    <mergeCell ref="E219:E220"/>
    <mergeCell ref="D9:D10"/>
    <mergeCell ref="E9:E10"/>
  </mergeCells>
  <printOptions/>
  <pageMargins left="0.3" right="0.18" top="0.21" bottom="0.28" header="0.21" footer="0.31"/>
  <pageSetup horizontalDpi="600" verticalDpi="600" orientation="portrait" paperSize="9" scale="90" r:id="rId1"/>
  <rowBreaks count="2" manualBreakCount="2">
    <brk id="54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Ахматович Валентина Николаевна</dc:creator>
  <cp:keywords/>
  <dc:description/>
  <cp:lastModifiedBy>Светлана</cp:lastModifiedBy>
  <cp:lastPrinted>2015-04-02T09:50:35Z</cp:lastPrinted>
  <dcterms:created xsi:type="dcterms:W3CDTF">2012-03-25T07:01:06Z</dcterms:created>
  <dcterms:modified xsi:type="dcterms:W3CDTF">2015-04-02T09:50:39Z</dcterms:modified>
  <cp:category/>
  <cp:version/>
  <cp:contentType/>
  <cp:contentStatus/>
</cp:coreProperties>
</file>